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130" windowHeight="8070" tabRatio="702" activeTab="0"/>
  </bookViews>
  <sheets>
    <sheet name="Титул ф.9" sheetId="1" r:id="rId1"/>
    <sheet name="Разделы 1, 2" sheetId="2" r:id="rId2"/>
    <sheet name="Разделы 3, 4, 5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_FilterDatabase" localSheetId="4" hidden="1">'ФЛК (информационный)'!$A$1:$A$33</definedName>
    <definedName name="_xlnm._FilterDatabase" localSheetId="3" hidden="1">'ФЛК (обязательный)'!$A$1:$A$139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'Разделы 1, 2'!$A$1:$P$22</definedName>
    <definedName name="_xlnm.Print_Area" localSheetId="2">'Разделы 3, 4, 5'!$A$1:$S$32</definedName>
    <definedName name="_xlnm.Print_Area" localSheetId="0">'Титул ф.9'!$A$1:$N$31</definedName>
  </definedNames>
  <calcPr fullCalcOnLoad="1"/>
</workbook>
</file>

<file path=xl/sharedStrings.xml><?xml version="1.0" encoding="utf-8"?>
<sst xmlns="http://schemas.openxmlformats.org/spreadsheetml/2006/main" count="775" uniqueCount="466">
  <si>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</si>
  <si>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</si>
  <si>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</si>
  <si>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</si>
  <si>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</si>
  <si>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</si>
  <si>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</si>
  <si>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</si>
  <si>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</si>
  <si>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</si>
  <si>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</si>
  <si>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</si>
  <si>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</si>
  <si>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</si>
  <si>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</si>
  <si>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</si>
  <si>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</si>
  <si>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</si>
  <si>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</si>
  <si>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</si>
  <si>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</si>
  <si>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</si>
  <si>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</si>
  <si>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</si>
  <si>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М.П.</t>
  </si>
  <si>
    <t>дата составления отчета</t>
  </si>
  <si>
    <t>кроме того:</t>
  </si>
  <si>
    <t xml:space="preserve">Руководитель </t>
  </si>
  <si>
    <t xml:space="preserve">Категория дел </t>
  </si>
  <si>
    <t>по представлениям</t>
  </si>
  <si>
    <t xml:space="preserve">по жалобам </t>
  </si>
  <si>
    <t>итого</t>
  </si>
  <si>
    <t>удовлетворены</t>
  </si>
  <si>
    <t>отклонены</t>
  </si>
  <si>
    <t>№ стр.</t>
  </si>
  <si>
    <t>с возвраще-нием на новое рассмот-рение</t>
  </si>
  <si>
    <t>с прекра-щением дела</t>
  </si>
  <si>
    <t>с оставле-нием дела без рассмот-рения</t>
  </si>
  <si>
    <t>с вынесе-нием нового решения</t>
  </si>
  <si>
    <t xml:space="preserve"> первой инстанции</t>
  </si>
  <si>
    <t>поступило дел  за отчетный период</t>
  </si>
  <si>
    <t xml:space="preserve">всего удовлет-ворено </t>
  </si>
  <si>
    <t>отменены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</si>
  <si>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</si>
  <si>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</si>
  <si>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</si>
  <si>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</si>
  <si>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</si>
  <si>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</si>
  <si>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</si>
  <si>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</si>
  <si>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</si>
  <si>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</si>
  <si>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</si>
  <si>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</si>
  <si>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</si>
  <si>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</si>
  <si>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</si>
  <si>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</si>
  <si>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</si>
  <si>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</si>
  <si>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</si>
  <si>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</si>
  <si>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</si>
  <si>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</si>
  <si>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</si>
  <si>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</si>
  <si>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</si>
  <si>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</si>
  <si>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</si>
  <si>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</si>
  <si>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</si>
  <si>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>Всего дел</t>
  </si>
  <si>
    <t>в том числе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</si>
  <si>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</si>
  <si>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</si>
  <si>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</si>
  <si>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решения суда (определения) в порядке исполнения решений  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</si>
  <si>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</si>
  <si>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</si>
  <si>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</si>
  <si>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</si>
  <si>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</si>
  <si>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Должностное лицо, 
ответственное за составление отчета</t>
  </si>
  <si>
    <t>Штат судей на конец отчетного периода</t>
  </si>
  <si>
    <t>Количество судов, по которым составлен отчет</t>
  </si>
  <si>
    <t>остаток нерассмот-ренных дел  на начало года</t>
  </si>
  <si>
    <t>Пермский краевой суд</t>
  </si>
  <si>
    <t>Почтовый адрес</t>
  </si>
  <si>
    <t>Наименование получателя</t>
  </si>
  <si>
    <t>Решения суда
по категориям гражданских дел</t>
  </si>
  <si>
    <t xml:space="preserve"> всего</t>
  </si>
  <si>
    <t>рассмотрено жалоб и представлений</t>
  </si>
  <si>
    <t xml:space="preserve">рассмотрено дел  </t>
  </si>
  <si>
    <t>остаток нерассмотренных жалоб и представ-лений на конец отчетного периода</t>
  </si>
  <si>
    <t>из графы 7</t>
  </si>
  <si>
    <t xml:space="preserve"> с истребо-ванием дел</t>
  </si>
  <si>
    <t xml:space="preserve"> отменены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</si>
  <si>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</si>
  <si>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</si>
  <si>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</si>
  <si>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</si>
  <si>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</si>
  <si>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</si>
  <si>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</si>
  <si>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остаток нерассмот-ренных жалоб и представлений на начало года</t>
  </si>
  <si>
    <t>поступило   жалоб  и представлений   за отчетный период</t>
  </si>
  <si>
    <t>№ стр</t>
  </si>
  <si>
    <t>остаток нерассмот-ренных дел на конец отчетного периода</t>
  </si>
  <si>
    <t>Судебные постановления</t>
  </si>
  <si>
    <t>всего</t>
  </si>
  <si>
    <t>Всего гражданских дел 
(сумма строк 2-5)</t>
  </si>
  <si>
    <t>Раздел 5.  Справка</t>
  </si>
  <si>
    <t>должность                инициалы, фамилия               подпись</t>
  </si>
  <si>
    <t>рассмотрено свыше срока, установлен-ного ст. 382 
ГПК РФ</t>
  </si>
  <si>
    <t>из графы 7             находилось в производ-стве свыше срока, уста-новленного ч.1 ст.386 ГПК РФ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</si>
  <si>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6.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</si>
  <si>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</si>
  <si>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</si>
  <si>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</si>
  <si>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</si>
  <si>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</si>
  <si>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</si>
  <si>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</si>
  <si>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</si>
  <si>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</si>
  <si>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</si>
  <si>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</si>
  <si>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</si>
  <si>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</si>
  <si>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</si>
  <si>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</si>
  <si>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</si>
  <si>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</si>
  <si>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</si>
  <si>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</si>
  <si>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</si>
  <si>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</si>
  <si>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</si>
  <si>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</si>
  <si>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</si>
  <si>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</si>
  <si>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</si>
  <si>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</si>
  <si>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</si>
  <si>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</si>
  <si>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</si>
  <si>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</si>
  <si>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</si>
  <si>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</si>
  <si>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</si>
  <si>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</si>
  <si>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</si>
  <si>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</si>
  <si>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</si>
  <si>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</si>
  <si>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</si>
  <si>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</si>
  <si>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</si>
  <si>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</si>
  <si>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</si>
  <si>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</si>
  <si>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</si>
  <si>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</si>
  <si>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</si>
  <si>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</si>
  <si>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</si>
  <si>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</si>
  <si>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</si>
  <si>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</si>
  <si>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</si>
  <si>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</si>
  <si>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кассационной инстанции Верховного Суда РФ</t>
  </si>
  <si>
    <t>из графы 2         повторно на отказ в истребовании дела или передаче дела в кассационную инстанцию</t>
  </si>
  <si>
    <t>из гр.2сумма госпошлины по кассационным жалобам  (руб.)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</si>
  <si>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</si>
  <si>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</si>
  <si>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кассационной инстанции судов областного звена</t>
  </si>
  <si>
    <t>другие постанов-ления с удовлет-ворением кассацион-ных жалоб и представ-лений</t>
  </si>
  <si>
    <t>апелляционной инстанции*</t>
  </si>
  <si>
    <t>по числу дел</t>
  </si>
  <si>
    <t>по числу судебных заседаний</t>
  </si>
  <si>
    <t>снято с рассмотрения (направлено в ВС  РФ в связи с отсутствием надлежащего состава суда)</t>
  </si>
  <si>
    <t xml:space="preserve"> с отказом  в передаче в суд кассационной инстанции</t>
  </si>
  <si>
    <t>с передачей в суд кассационной инстанции</t>
  </si>
  <si>
    <t>из графы 6   
по опреде-лению председа-теля ВС РФ, зам. Председ. ВС. РФ (ч. 3 ст. 381 
ГПК РФ)</t>
  </si>
  <si>
    <t>возвращено (включая направленные на рассмотрение других органов)</t>
  </si>
  <si>
    <t>Верховный суд Чувашской Республики</t>
  </si>
  <si>
    <t>Областные и равные им суды</t>
  </si>
  <si>
    <t>Областной и равный ему суд</t>
  </si>
  <si>
    <t>Примечание к разделу 5: Раздел заполняется только в отчете по районным (гарнизонным) судам</t>
  </si>
  <si>
    <t>апелляционные определения, постановления президиумов судов обл.звена (для Суд.коллегии ВС РФ)</t>
  </si>
  <si>
    <t>апелляционные определения</t>
  </si>
  <si>
    <t>изменены апелляционные определения, постановления президиумов судов обл.звена (для Суд.коллегии ВС РФ)</t>
  </si>
  <si>
    <t>Верховный суд Республики Крым</t>
  </si>
  <si>
    <t xml:space="preserve">Севастопольский городской суд </t>
  </si>
  <si>
    <t>из графы 13     
в связи с отказом в приеме искового заявления</t>
  </si>
  <si>
    <t>отменено апелляционных решений</t>
  </si>
  <si>
    <t>изменены решения суда I инстанции</t>
  </si>
  <si>
    <t>изменено апелляционных решений</t>
  </si>
  <si>
    <t>отменены решения суда I инстанции</t>
  </si>
  <si>
    <t>Контрольные равенства: 1) сумма графы 15 строки 1, граф 9, 10,12 строк 2-4, графы 11 строк  3-4 раздела 3 равна сумме граф 3 и 5 раздела 2;      2) графа 5 равна сумме граф 1-4;       3) графа 15 равна сумме граф 5-13.</t>
  </si>
  <si>
    <t>Контрольные суммы равенства: 1) графа 5 равна сумме граф 1 - 4;      2) графа 15 равна сумме граф 5 - 13;    3) по графам строка 1 равна сумме строк 2 - 5       4) графы 1 - 8,13 - 14 строки 1 раздела 4 равны тем же графам  строки 1 раздела 3;       5) гр.15 стр.1 разд.4 равна сумме граф 9 - 10,12 стр.2 разд.3 и гр.15 стр.1 разд.3;         6) графы 9,10,12 стр.2 разд.3 равны гр.9,10,12 стр.1 разд.4;    7) гр.16 стр.1 разд.4 равна гр.7 стр.1 разд.2.</t>
  </si>
  <si>
    <r>
      <t xml:space="preserve">Примечание к разделу 3: </t>
    </r>
    <r>
      <rPr>
        <vertAlign val="superscript"/>
        <sz val="10"/>
        <rFont val="Times New Roman CYR"/>
        <family val="0"/>
      </rPr>
      <t>1</t>
    </r>
    <r>
      <rPr>
        <sz val="10"/>
        <rFont val="Times New Roman CYR"/>
        <family val="1"/>
      </rPr>
      <t xml:space="preserve">Учитываются также пересмотренные кассационные определения, вынесенные по не вступившим в законную силу приговорам и иным судебным постановлениям первой инстанции. </t>
    </r>
  </si>
  <si>
    <t>оставлено без рассмот-рения
(п. 6 ч. 1 ст.  390 
ГПК РФ)</t>
  </si>
  <si>
    <t xml:space="preserve">из графы 7
рассмотрено дел с использованием видеоконференц-связи </t>
  </si>
  <si>
    <t>постановления президиумов судов обл. звена  с остав-лением в силе решения суда I инстанции, апелляцион-ного определения</t>
  </si>
  <si>
    <t>изменены апелля-ционные определе-ния, поста-новления президиумов судов обл.звена (для Суд.коллегии ВС РФ)</t>
  </si>
  <si>
    <r>
      <t>Раздел 3.</t>
    </r>
    <r>
      <rPr>
        <b/>
        <sz val="18"/>
        <rFont val="Times New Roman CYR"/>
        <family val="1"/>
      </rPr>
      <t xml:space="preserve">  Результаты рассмотрения дел по удовлетворённым жалобам и представлениям     </t>
    </r>
    <r>
      <rPr>
        <b/>
        <sz val="14"/>
        <rFont val="Times New Roman CYR"/>
        <family val="0"/>
      </rPr>
      <t>(из граф 3 и 5  строки 1 раздела 2)</t>
    </r>
  </si>
  <si>
    <r>
      <t xml:space="preserve">Раздел 4. Результаты рассмотрения дел по удовлетворённым жалобам и представлениям по категориям гражданских дел </t>
    </r>
    <r>
      <rPr>
        <b/>
        <sz val="14"/>
        <rFont val="Times New Roman"/>
        <family val="1"/>
      </rPr>
      <t>(по строке 1 раздела 3, кроме граф 9-12,16)</t>
    </r>
  </si>
  <si>
    <r>
      <t xml:space="preserve"> с оставле-нием решения I инстанции без изменения</t>
    </r>
    <r>
      <rPr>
        <b/>
        <vertAlign val="superscript"/>
        <sz val="12"/>
        <rFont val="Times New Roman CYR"/>
        <family val="1"/>
      </rPr>
      <t>1</t>
    </r>
  </si>
  <si>
    <t>с оставлени-ем решения 
I инстанции без изменения</t>
  </si>
  <si>
    <r>
      <t>с возвращением дела на новое апелляционное, кассационное рассмотрение (для Суд.коллегии ВС РФ)</t>
    </r>
    <r>
      <rPr>
        <b/>
        <vertAlign val="superscript"/>
        <sz val="12"/>
        <rFont val="Times New Roman CYR"/>
        <family val="1"/>
      </rPr>
      <t>1</t>
    </r>
  </si>
  <si>
    <t>с возвращением дела на новое апелляционное, кассационное рассмотрение 
(для Суд. Кол-легии ВС РФ)</t>
  </si>
  <si>
    <t>постановления президиумов судов обл. звена  с оставлением в силе решения суда I инстанции, апелляцион-ного определения</t>
  </si>
  <si>
    <t>код и номер телефона</t>
  </si>
  <si>
    <t>Cтатус</t>
  </si>
  <si>
    <t>Код формулы</t>
  </si>
  <si>
    <t>Формула</t>
  </si>
  <si>
    <t>Описание формулы</t>
  </si>
  <si>
    <t>Значения элементов</t>
  </si>
  <si>
    <t>в разд.3 графы 9-12 стр. 1 не должны заполняться</t>
  </si>
  <si>
    <t>в разд.4 графа 5 равна сумме граф 1-4</t>
  </si>
  <si>
    <t>в разд.4 по графам строка 1 равна сумме строк 2-5</t>
  </si>
  <si>
    <t>в разд.3 графа 14 меньше графы 13</t>
  </si>
  <si>
    <t>в разд.2 графа 9 меньше графы 7</t>
  </si>
  <si>
    <t>в разд.4 графа 11 не должна заполняться</t>
  </si>
  <si>
    <t>в разд.2 сумма граф 1-2 равна сумме граф 7-8,10,11</t>
  </si>
  <si>
    <t xml:space="preserve">в разд.3 графа 5 равна сумме граф 1-4. </t>
  </si>
  <si>
    <t>в разд.2 строка 1 равна сумме строк 2-5</t>
  </si>
  <si>
    <t>в разд.3 стр.3 и 4 не должны заполняться</t>
  </si>
  <si>
    <t>в разд.4 графа 15 по стр.1-5 равна сумме граф 5-13</t>
  </si>
  <si>
    <t>в разд.4 графа 11 стр.1 равна графе 11 стр.3-4 разд.3</t>
  </si>
  <si>
    <t>графа 16 стр.1 раздела 4 равна графе 7 стр.1 раздела 2</t>
  </si>
  <si>
    <t>в разд.1 графа 7 равна сумме граф 5 и 6</t>
  </si>
  <si>
    <t>в разд.1 графа 9 меньше графы 7</t>
  </si>
  <si>
    <t>в разд.1 графа 3 заполняется только Верховным Судом РФ</t>
  </si>
  <si>
    <t>в разд.2 графа 13 больше или равна графе 12</t>
  </si>
  <si>
    <t>в разд.2 графа 7 равна сумме граф 3-6</t>
  </si>
  <si>
    <t>в разд.2 графа 12 меньше или равна графе 7</t>
  </si>
  <si>
    <t>графы 9-10,12 стр.2 разд.3 равны гр.9-10,12 стр.1 разд.4</t>
  </si>
  <si>
    <t>графы 13-14 строки 1 раздела 4 равны тем же графам строки 1 раздела 3</t>
  </si>
  <si>
    <t xml:space="preserve">в разд.3 графа 15 равна сумме граф 5-13 </t>
  </si>
  <si>
    <t>в разд.3 графа 11 стр.2 не должна заполняться</t>
  </si>
  <si>
    <t xml:space="preserve">в разд.1 сумма граф 1-2 равна сумме граф 4,7 и 11. </t>
  </si>
  <si>
    <t>в разд.1 графа 8 заполняется только Верховным Судом РФ</t>
  </si>
  <si>
    <t>графы 1-8 строки 1 раздела 4 равны тем же графам строки 1 раздела 3</t>
  </si>
  <si>
    <t>гр.15 стр.1 разд.4 равна сумме граф 9-10,12 стр.2 и гр.15 стр.1 разд.3</t>
  </si>
  <si>
    <t>сумма графы 15 строки 1, графы 9,10,12 строк 2-4, графы 11 строк 3-4 раздела 3 равна сумме граф 3 и 5 стр.1 раздела 2</t>
  </si>
  <si>
    <t>обжало-вано реше-ний суда 
(гр. 7 стр. 1 разд. 2)</t>
  </si>
  <si>
    <t>Примечание: внести реквизиты судебного решения.</t>
  </si>
  <si>
    <t>Мировой судья (по 1 инстанции)</t>
  </si>
  <si>
    <t>167873</t>
  </si>
  <si>
    <t>{Ф.F9w разд.4 стл.11 стр.1}={Ф.F9w разд.3 стл.11 сумма стр.3-4}</t>
  </si>
  <si>
    <t>167874</t>
  </si>
  <si>
    <t>Ф.F9w разд.5 стл.1 : [{сумма стр.1-2}=0]</t>
  </si>
  <si>
    <t>разд.5 заполняется только в отчете по районным (гарнизонным) судам</t>
  </si>
  <si>
    <t>167875</t>
  </si>
  <si>
    <t>Ф.F9w разд.2 стр.1 : [{стл.7}={сумма стл.3-6}]</t>
  </si>
  <si>
    <t>Ф.F9w разд.2 стр.2 : [{стл.7}={сумма стл.3-6}]</t>
  </si>
  <si>
    <t>Ф.F9w разд.2 стр.3 : [{стл.7}={сумма стл.3-6}]</t>
  </si>
  <si>
    <t>Ф.F9w разд.2 стр.4 : [{стл.7}={сумма стл.3-6}]</t>
  </si>
  <si>
    <t>Ф.F9w разд.2 стр.5 : [{стл.7}={сумма стл.3-6}]</t>
  </si>
  <si>
    <t>167876</t>
  </si>
  <si>
    <t>{Ф.F9w разд.3 стл.15 стр.1}+{Ф.F9w разд.3 сумма стл.9-10 сумма стр.2-4}+{Ф.F9w разд.3 стл.12 сумма стр.2-4}+{Ф.F9w разд.3 стл.11 сумма стр.3-4}={Ф.F9w разд.2 стл.3 стр.1}+{Ф.F9w разд.2 стл.5 стр.1}</t>
  </si>
  <si>
    <t>167877</t>
  </si>
  <si>
    <t>Ф.F9w разд.3 стр.2 : [{стл.11}=0]</t>
  </si>
  <si>
    <t>167878</t>
  </si>
  <si>
    <t>Ф.F9w разд.1 стр.1 : [{стл.7}={стл.5}+{стл.6}]</t>
  </si>
  <si>
    <t>167879</t>
  </si>
  <si>
    <t>Ф.F9w разд.1 стр.1 : [{стл.8}=0]</t>
  </si>
  <si>
    <t>167880</t>
  </si>
  <si>
    <t>Ф.F9w разд.4 стр.1 : [{стл.5}={сумма стл.1-4}]</t>
  </si>
  <si>
    <t>Ф.F9w разд.4 стр.2 : [{стл.5}={сумма стл.1-4}]</t>
  </si>
  <si>
    <t>Ф.F9w разд.4 стр.3 : [{стл.5}={сумма стл.1-4}]</t>
  </si>
  <si>
    <t>Ф.F9w разд.4 стр.4 : [{стл.5}={сумма стл.1-4}]</t>
  </si>
  <si>
    <t>Ф.F9w разд.4 стр.5 : [{стл.5}={сумма стл.1-4}]</t>
  </si>
  <si>
    <t>167881</t>
  </si>
  <si>
    <t>{Ф.F9w разд.4 стл.10 стр.1}+{Ф.F9w разд.4 стл.12 стр.1}={Ф.F9w разд.3 стл.10 стр.2}+{Ф.F9w разд.3 стл.12 стр.2}</t>
  </si>
  <si>
    <t>{Ф.F9w разд.4 стл.9 стр.1}+{Ф.F9w разд.4 стл.12 стр.1}={Ф.F9w разд.3 стл.9 стр.2}+{Ф.F9w разд.3 стл.12 стр.2}</t>
  </si>
  <si>
    <t>167882</t>
  </si>
  <si>
    <t>{Ф.F9w разд.4 стл.1 стр.1}={Ф.F9w разд.3 стл.1 стр.1}</t>
  </si>
  <si>
    <t>{Ф.F9w разд.4 стл.2 стр.1}={Ф.F9w разд.3 стл.2 стр.1}</t>
  </si>
  <si>
    <t>{Ф.F9w разд.4 стл.3 стр.1}={Ф.F9w разд.3 стл.3 стр.1}</t>
  </si>
  <si>
    <t>{Ф.F9w разд.4 стл.4 стр.1}={Ф.F9w разд.3 стл.4 стр.1}</t>
  </si>
  <si>
    <t>{Ф.F9w разд.4 стл.5 стр.1}={Ф.F9w разд.3 стл.5 стр.1}</t>
  </si>
  <si>
    <t>{Ф.F9w разд.4 стл.6 стр.1}={Ф.F9w разд.3 стл.6 стр.1}</t>
  </si>
  <si>
    <t>{Ф.F9w разд.4 стл.7 стр.1}={Ф.F9w разд.3 стл.7 стр.1}</t>
  </si>
  <si>
    <t>{Ф.F9w разд.4 стл.8 стр.1}={Ф.F9w разд.3 стл.8 стр.1}</t>
  </si>
  <si>
    <t>167883</t>
  </si>
  <si>
    <t>{Ф.F9w разд.4 стл.15 стр.1}={Ф.F9w разд.3 стл.15 стр.1}+{Ф.F9w разд.3 стл.9 стр.2}+{Ф.F9w разд.3 стл.10 стр.2}+{Ф.F9w разд.3 стл.12 стр.2}</t>
  </si>
  <si>
    <t>167885</t>
  </si>
  <si>
    <t>Ф.F9w разд.3 стр.3 : [{стл.1}=0]</t>
  </si>
  <si>
    <t>Ф.F9w разд.3 стр.3 : [{стл.10}=0]</t>
  </si>
  <si>
    <t>Ф.F9w разд.3 стр.3 : [{стл.11}=0]</t>
  </si>
  <si>
    <t>Ф.F9w разд.3 стр.3 : [{стл.12}=0]</t>
  </si>
  <si>
    <t>Ф.F9w разд.3 стр.3 : [{стл.13}=0]</t>
  </si>
  <si>
    <t>Ф.F9w разд.3 стр.3 : [{стл.14}=0]</t>
  </si>
  <si>
    <t>Ф.F9w разд.3 стр.3 : [{стл.15}=0]</t>
  </si>
  <si>
    <t>Ф.F9w разд.3 стр.3 : [{стл.2}=0]</t>
  </si>
  <si>
    <t>Ф.F9w разд.3 стр.3 : [{стл.3}=0]</t>
  </si>
  <si>
    <t>Ф.F9w разд.3 стр.3 : [{стл.4}=0]</t>
  </si>
  <si>
    <t>Ф.F9w разд.3 стр.3 : [{стл.5}=0]</t>
  </si>
  <si>
    <t>Ф.F9w разд.3 стр.3 : [{стл.6}=0]</t>
  </si>
  <si>
    <t>Ф.F9w разд.3 стр.3 : [{стл.7}=0]</t>
  </si>
  <si>
    <t>Ф.F9w разд.3 стр.3 : [{стл.8}=0]</t>
  </si>
  <si>
    <t>Ф.F9w разд.3 стр.3 : [{стл.9}=0]</t>
  </si>
  <si>
    <t>Ф.F9w разд.3 стр.4 : [{стл.1}=0]</t>
  </si>
  <si>
    <t>Ф.F9w разд.3 стр.4 : [{стл.10}=0]</t>
  </si>
  <si>
    <t>Ф.F9w разд.3 стр.4 : [{стл.11}=0]</t>
  </si>
  <si>
    <t>Ф.F9w разд.3 стр.4 : [{стл.12}=0]</t>
  </si>
  <si>
    <t>Ф.F9w разд.3 стр.4 : [{стл.13}=0]</t>
  </si>
  <si>
    <t>Ф.F9w разд.3 стр.4 : [{стл.14}=0]</t>
  </si>
  <si>
    <t>Ф.F9w разд.3 стр.4 : [{стл.15}=0]</t>
  </si>
  <si>
    <t>Ф.F9w разд.3 стр.4 : [{стл.2}=0]</t>
  </si>
  <si>
    <t>Ф.F9w разд.3 стр.4 : [{стл.3}=0]</t>
  </si>
  <si>
    <t>Ф.F9w разд.3 стр.4 : [{стл.4}=0]</t>
  </si>
  <si>
    <t>Ф.F9w разд.3 стр.4 : [{стл.5}=0]</t>
  </si>
  <si>
    <t>Ф.F9w разд.3 стр.4 : [{стл.6}=0]</t>
  </si>
  <si>
    <t>Ф.F9w разд.3 стр.4 : [{стл.7}=0]</t>
  </si>
  <si>
    <t>Ф.F9w разд.3 стр.4 : [{стл.8}=0]</t>
  </si>
  <si>
    <t>Ф.F9w разд.3 стр.4 : [{стл.9}=0]</t>
  </si>
  <si>
    <t>167886</t>
  </si>
  <si>
    <t>Ф.F9w разд.3 стр.1 : [{стл.15}={сумма стл.5-13}]</t>
  </si>
  <si>
    <t>Ф.F9w разд.3 стр.2 : [{стл.15}={сумма стл.5-13}]</t>
  </si>
  <si>
    <t>Ф.F9w разд.3 стр.3 : [{стл.15}={сумма стл.5-13}]</t>
  </si>
  <si>
    <t>Ф.F9w разд.3 стр.4 : [{стл.15}={сумма стл.5-13}]</t>
  </si>
  <si>
    <t>167887</t>
  </si>
  <si>
    <t>Ф.F9w разд.4 стр.1 : [{стл.15}={сумма стл.5-13}]</t>
  </si>
  <si>
    <t>Ф.F9w разд.4 стр.2 : [{стл.15}={сумма стл.5-13}]</t>
  </si>
  <si>
    <t>Ф.F9w разд.4 стр.3 : [{стл.15}={сумма стл.5-13}]</t>
  </si>
  <si>
    <t>Ф.F9w разд.4 стр.4 : [{стл.15}={сумма стл.5-13}]</t>
  </si>
  <si>
    <t>Ф.F9w разд.4 стр.5 : [{стл.15}={сумма стл.5-13}]</t>
  </si>
  <si>
    <t>167888</t>
  </si>
  <si>
    <t>Ф.F9w разд.3 стр.1 : [{стл.10}=0]</t>
  </si>
  <si>
    <t>Ф.F9w разд.3 стр.1 : [{стл.11}=0]</t>
  </si>
  <si>
    <t>Ф.F9w разд.3 стр.1 : [{стл.12}=0]</t>
  </si>
  <si>
    <t>Ф.F9w разд.3 стр.1 : [{стл.9}=0]</t>
  </si>
  <si>
    <t>167889</t>
  </si>
  <si>
    <t>Ф.F9w разд.3 стр.1 : [{стл.5}={сумма стл.1-4}]</t>
  </si>
  <si>
    <t>Ф.F9w разд.3 стр.2 : [{стл.5}={сумма стл.1-4}]</t>
  </si>
  <si>
    <t>Ф.F9w разд.3 стр.3 : [{стл.5}={сумма стл.1-4}]</t>
  </si>
  <si>
    <t>Ф.F9w разд.3 стр.4 : [{стл.5}={сумма стл.1-4}]</t>
  </si>
  <si>
    <t>167890</t>
  </si>
  <si>
    <t>Ф.F9w разд.4 стл.1 : [{стр.1}={сумма стр.2-5}]</t>
  </si>
  <si>
    <t>Ф.F9w разд.4 стл.10 : [{стр.1}={сумма стр.2-5}]</t>
  </si>
  <si>
    <t>Ф.F9w разд.4 стл.11 : [{стр.1}={сумма стр.2-5}]</t>
  </si>
  <si>
    <t>Ф.F9w разд.4 стл.12 : [{стр.1}={сумма стр.2-5}]</t>
  </si>
  <si>
    <t>Ф.F9w разд.4 стл.13 : [{стр.1}={сумма стр.2-5}]</t>
  </si>
  <si>
    <t>Ф.F9w разд.4 стл.14 : [{стр.1}={сумма стр.2-5}]</t>
  </si>
  <si>
    <t>Ф.F9w разд.4 стл.15 : [{стр.1}={сумма стр.2-5}]</t>
  </si>
  <si>
    <t>Ф.F9w разд.4 стл.16 : [{стр.1}={сумма стр.2-5}]</t>
  </si>
  <si>
    <t>Ф.F9w разд.4 стл.2 : [{стр.1}={сумма стр.2-5}]</t>
  </si>
  <si>
    <t>Ф.F9w разд.4 стл.3 : [{стр.1}={сумма стр.2-5}]</t>
  </si>
  <si>
    <t>Ф.F9w разд.4 стл.4 : [{стр.1}={сумма стр.2-5}]</t>
  </si>
  <si>
    <t>Ф.F9w разд.4 стл.5 : [{стр.1}={сумма стр.2-5}]</t>
  </si>
  <si>
    <t>Ф.F9w разд.4 стл.6 : [{стр.1}={сумма стр.2-5}]</t>
  </si>
  <si>
    <t>Ф.F9w разд.4 стл.7 : [{стр.1}={сумма стр.2-5}]</t>
  </si>
  <si>
    <t>Ф.F9w разд.4 стл.8 : [{стр.1}={сумма стр.2-5}]</t>
  </si>
  <si>
    <t>Ф.F9w разд.4 стл.9 : [{стр.1}={сумма стр.2-5}]</t>
  </si>
  <si>
    <t>167891</t>
  </si>
  <si>
    <t>Ф.F9w разд.1 стр.1 : [{стл.9}&lt;={стл.7}]</t>
  </si>
  <si>
    <t>167892</t>
  </si>
  <si>
    <t>Ф.F9w разд.1 стр.1 : [{стл.3}=0]</t>
  </si>
  <si>
    <t>167895</t>
  </si>
  <si>
    <t>Ф.F9w разд.2 стр.1 : [{сумма стл.1-2}={сумма стл.7-8}+{стл.11}+{стл.10}]</t>
  </si>
  <si>
    <t>Ф.F9w разд.2 стр.2 : [{сумма стл.1-2}={сумма стл.7-8}+{стл.11}+{стл.10}]</t>
  </si>
  <si>
    <t>Ф.F9w разд.2 стр.3 : [{сумма стл.1-2}={сумма стл.7-8}+{стл.11}+{стл.10}]</t>
  </si>
  <si>
    <t>Ф.F9w разд.2 стр.4 : [{сумма стл.1-2}={сумма стл.7-8}+{стл.11}+{стл.10}]</t>
  </si>
  <si>
    <t>Ф.F9w разд.2 стр.5 : [{сумма стл.1-2}={сумма стл.7-8}+{стл.11}+{стл.10}]</t>
  </si>
  <si>
    <t>167896</t>
  </si>
  <si>
    <t>Ф.F9w разд.2 стр.1 : [{стл.13}&gt;={стл.12}]</t>
  </si>
  <si>
    <t>Ф.F9w разд.2 стр.2 : [{стл.13}&gt;={стл.12}]</t>
  </si>
  <si>
    <t>Ф.F9w разд.2 стр.3 : [{стл.13}&gt;={стл.12}]</t>
  </si>
  <si>
    <t>Ф.F9w разд.2 стр.4 : [{стл.13}&gt;={стл.12}]</t>
  </si>
  <si>
    <t>Ф.F9w разд.2 стр.5 : [{стл.13}&gt;={стл.12}]</t>
  </si>
  <si>
    <t>167897</t>
  </si>
  <si>
    <t>Ф.F9w разд.4 стр.1 : [{стл.11}=0]</t>
  </si>
  <si>
    <t>Ф.F9w разд.4 стр.2 : [{стл.11}=0]</t>
  </si>
  <si>
    <t>Ф.F9w разд.4 стр.3 : [{стл.11}=0]</t>
  </si>
  <si>
    <t>Ф.F9w разд.4 стр.4 : [{стл.11}=0]</t>
  </si>
  <si>
    <t>Ф.F9w разд.4 стр.5 : [{стл.11}=0]</t>
  </si>
  <si>
    <t>167898</t>
  </si>
  <si>
    <t>Ф.F9w разд.1 стр.1 : [{сумма стл.1-2}={стл.4}+{стл.7}+{стл.11}]</t>
  </si>
  <si>
    <t>167899</t>
  </si>
  <si>
    <t>Ф.F9w разд.3 стр.1 : [{стл.14}&lt;={стл.13}]</t>
  </si>
  <si>
    <t>Ф.F9w разд.3 стр.2 : [{стл.14}&lt;={стл.13}]</t>
  </si>
  <si>
    <t>Ф.F9w разд.3 стр.3 : [{стл.14}&lt;={стл.13}]</t>
  </si>
  <si>
    <t>Ф.F9w разд.3 стр.4 : [{стл.14}&lt;={стл.13}]</t>
  </si>
  <si>
    <t>167900</t>
  </si>
  <si>
    <t>{Ф.F9w разд.4 стл.16 стр.1}={Ф.F9w разд.2 стл.7 стр.1}</t>
  </si>
  <si>
    <t>167901</t>
  </si>
  <si>
    <t>Ф.F9w разд.2 стл.1 : [{стр.1}={сумма стр.2-5}]</t>
  </si>
  <si>
    <t>Ф.F9w разд.2 стл.10 : [{стр.1}={сумма стр.2-5}]</t>
  </si>
  <si>
    <t>Ф.F9w разд.2 стл.11 : [{стр.1}={сумма стр.2-5}]</t>
  </si>
  <si>
    <t>Ф.F9w разд.2 стл.12 : [{стр.1}={сумма стр.2-5}]</t>
  </si>
  <si>
    <t>Ф.F9w разд.2 стл.13 : [{стр.1}={сумма стр.2-5}]</t>
  </si>
  <si>
    <t>Ф.F9w разд.2 стл.2 : [{стр.1}={сумма стр.2-5}]</t>
  </si>
  <si>
    <t>Ф.F9w разд.2 стл.3 : [{стр.1}={сумма стр.2-5}]</t>
  </si>
  <si>
    <t>Ф.F9w разд.2 стл.4 : [{стр.1}={сумма стр.2-5}]</t>
  </si>
  <si>
    <t>Ф.F9w разд.2 стл.5 : [{стр.1}={сумма стр.2-5}]</t>
  </si>
  <si>
    <t>Ф.F9w разд.2 стл.6 : [{стр.1}={сумма стр.2-5}]</t>
  </si>
  <si>
    <t>Ф.F9w разд.2 стл.7 : [{стр.1}={сумма стр.2-5}]</t>
  </si>
  <si>
    <t>Ф.F9w разд.2 стл.8 : [{стр.1}={сумма стр.2-5}]</t>
  </si>
  <si>
    <t>Ф.F9w разд.2 стл.9 : [{стр.1}={сумма стр.2-5}]</t>
  </si>
  <si>
    <t>167902</t>
  </si>
  <si>
    <t>{Ф.F9w разд.4 стл.13 стр.1}={Ф.F9w разд.3 стл.13 стр.1}</t>
  </si>
  <si>
    <t>{Ф.F9w разд.4 стл.14 стр.1}={Ф.F9w разд.3 стл.14 стр.1}</t>
  </si>
  <si>
    <t>167903</t>
  </si>
  <si>
    <t>Ф.F9w разд.2 стр.1 : [{стл.9}&lt;={стл.7}]</t>
  </si>
  <si>
    <t>Ф.F9w разд.2 стр.2 : [{стл.9}&lt;={стл.7}]</t>
  </si>
  <si>
    <t>Ф.F9w разд.2 стр.3 : [{стл.9}&lt;={стл.7}]</t>
  </si>
  <si>
    <t>Ф.F9w разд.2 стр.4 : [{стл.9}&lt;={стл.7}]</t>
  </si>
  <si>
    <t>Ф.F9w разд.2 стр.5 : [{стл.9}&lt;={стл.7}]</t>
  </si>
  <si>
    <t>167904</t>
  </si>
  <si>
    <t>Ф.F9w разд.2 стр.1 : [{стл.12}&lt;={стл.7}]</t>
  </si>
  <si>
    <t>Ф.F9w разд.2 стр.2 : [{стл.12}&lt;={стл.7}]</t>
  </si>
  <si>
    <t>Ф.F9w разд.2 стр.3 : [{стл.12}&lt;={стл.7}]</t>
  </si>
  <si>
    <t>Ф.F9w разд.2 стр.4 : [{стл.12}&lt;={стл.7}]</t>
  </si>
  <si>
    <t>Ф.F9w разд.2 стр.5 : [{стл.12}&lt;={стл.7}]</t>
  </si>
  <si>
    <t>167949</t>
  </si>
  <si>
    <t>Ф.F9w разд.4 стр.3 : [{стл.1}=0]</t>
  </si>
  <si>
    <t>в разд.4 стр.3-4 не должны заполняться</t>
  </si>
  <si>
    <t>Ф.F9w разд.4 стр.3 : [{стл.10}=0]</t>
  </si>
  <si>
    <t>Ф.F9w разд.4 стр.3 : [{стл.12}=0]</t>
  </si>
  <si>
    <t>Ф.F9w разд.4 стр.3 : [{стл.13}=0]</t>
  </si>
  <si>
    <t>Ф.F9w разд.4 стр.3 : [{стл.14}=0]</t>
  </si>
  <si>
    <t>Ф.F9w разд.4 стр.3 : [{стл.15}=0]</t>
  </si>
  <si>
    <t>Ф.F9w разд.4 стр.3 : [{стл.16}=0]</t>
  </si>
  <si>
    <t>Ф.F9w разд.4 стр.3 : [{стл.2}=0]</t>
  </si>
  <si>
    <t>Ф.F9w разд.4 стр.3 : [{стл.3}=0]</t>
  </si>
  <si>
    <t>Ф.F9w разд.4 стр.3 : [{стл.4}=0]</t>
  </si>
  <si>
    <t>Ф.F9w разд.4 стр.3 : [{стл.5}=0]</t>
  </si>
  <si>
    <t>Ф.F9w разд.4 стр.3 : [{стл.6}=0]</t>
  </si>
  <si>
    <t>Ф.F9w разд.4 стр.3 : [{стл.7}=0]</t>
  </si>
  <si>
    <t>Ф.F9w разд.4 стр.3 : [{стл.8}=0]</t>
  </si>
  <si>
    <t>Ф.F9w разд.4 стр.3 : [{стл.9}=0]</t>
  </si>
  <si>
    <t>Ф.F9w разд.4 стр.4 : [{стл.1}=0]</t>
  </si>
  <si>
    <t>Ф.F9w разд.4 стр.4 : [{стл.10}=0]</t>
  </si>
  <si>
    <t>Ф.F9w разд.4 стр.4 : [{стл.12}=0]</t>
  </si>
  <si>
    <t>Ф.F9w разд.4 стр.4 : [{стл.13}=0]</t>
  </si>
  <si>
    <t>Ф.F9w разд.4 стр.4 : [{стл.14}=0]</t>
  </si>
  <si>
    <t>Ф.F9w разд.4 стр.4 : [{стл.15}=0]</t>
  </si>
  <si>
    <t>Ф.F9w разд.4 стр.4 : [{стл.16}=0]</t>
  </si>
  <si>
    <t>Ф.F9w разд.4 стр.4 : [{стл.2}=0]</t>
  </si>
  <si>
    <t>Ф.F9w разд.4 стр.4 : [{стл.3}=0]</t>
  </si>
  <si>
    <t>Ф.F9w разд.4 стр.4 : [{стл.4}=0]</t>
  </si>
  <si>
    <t>Ф.F9w разд.4 стр.4 : [{стл.5}=0]</t>
  </si>
  <si>
    <t>Ф.F9w разд.4 стр.4 : [{стл.6}=0]</t>
  </si>
  <si>
    <t>Ф.F9w разд.4 стр.4 : [{стл.7}=0]</t>
  </si>
  <si>
    <t>Ф.F9w разд.4 стр.4 : [{стл.8}=0]</t>
  </si>
  <si>
    <t>Ф.F9w разд.4 стр.4 : [{стл.9}=0]</t>
  </si>
  <si>
    <t>Контрольные равенства: 1) сумма граф 1 и 2 равна сумме граф 7, 8, 10, 11; 2) графа 7 равна сумме граф 3-6; 3) строка 1 равна сумме строк 2-5; 4) графа 9 меньше графы 7.</t>
  </si>
  <si>
    <t>174748</t>
  </si>
  <si>
    <t>в разд.3 стл.6,8 стр.1 не заполняются</t>
  </si>
  <si>
    <t>Ф.F9w разд.3 стр.1 : [{стл.6}+{стл.8}=0]</t>
  </si>
  <si>
    <t>ОТЧЕТ О РАБОТЕ СУДОВ  ОБЩЕЙ  ЮРИСДИКЦИИ  
ПО РАССМОТРЕНИЮ  ГРАЖДАНСКИХ  ДЕЛ, АДМИНИСТРАТИВНЫХ ДЕЛ* В  КАССАЦИОННОМ  ПОРЯДКЕ</t>
  </si>
  <si>
    <t>*дела, рассматриваемые в порядке административного судопроизводства (Федеральный закон №21-ФЗ от 08.03.2015)</t>
  </si>
  <si>
    <t>Утверждена 
приказом Судебного департамента
при Верховном Суде Российской Федерации
от 16 июня 2015 г. № 150</t>
  </si>
  <si>
    <t>432000, 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</si>
  <si>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</si>
  <si>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д. 31, корп. 2, И-90, ГСП-6</t>
  </si>
  <si>
    <t xml:space="preserve">                Председатель суда     Н.П. Лысякова</t>
  </si>
  <si>
    <t xml:space="preserve">                Секретарь с/з               М.В. Колчина</t>
  </si>
  <si>
    <t>(8422) 33-12-59</t>
  </si>
  <si>
    <t>07 июля 2015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</si>
</sst>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  <numFmt numFmtId="171" formatCode="[$€-2]\ #,##0.00_);[Red]\([$€-2]\ #,##0.00\)"/>
    <numFmt numFmtId="172" formatCode="[$€-2]\ ###,000_);[Red]\([$€-2]\ ###,000\)"/>
    <numFmt numFmtId="173" formatCode="[$-FC19]d\ mmmm\ yyyy\ &quot;г.&quot;"/>
    <numFmt numFmtId="174" formatCode="[$-F800]dddd\,\ mmmm\ dd\,\ yyyy"/>
    <numFmt numFmtId="175" formatCode="[&lt;=9999999]###\-####;\(###\)\ ###\-####"/>
  </numFmts>
  <fonts count="6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8"/>
      <name val="Times New Roman CYR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8"/>
      <name val="Times New Roman"/>
      <family val="1"/>
    </font>
    <font>
      <b/>
      <sz val="14"/>
      <name val="Times New Roman CYR"/>
      <family val="0"/>
    </font>
    <font>
      <b/>
      <sz val="18"/>
      <color indexed="10"/>
      <name val="Times New Roman CYR"/>
      <family val="0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vertAlign val="superscript"/>
      <sz val="10"/>
      <name val="Times New Roman CYR"/>
      <family val="0"/>
    </font>
    <font>
      <b/>
      <vertAlign val="superscript"/>
      <sz val="12"/>
      <name val="Times New Roman CYR"/>
      <family val="1"/>
    </font>
    <font>
      <b/>
      <sz val="14"/>
      <color indexed="63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sz val="10"/>
      <color indexed="10"/>
      <name val="Times New Roman"/>
      <family val="1"/>
    </font>
    <font>
      <sz val="10"/>
      <color indexed="44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1" borderId="7" applyNumberFormat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Fill="1" applyAlignment="1" applyProtection="1">
      <alignment shrinkToFit="1"/>
      <protection/>
    </xf>
    <xf numFmtId="0" fontId="15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33" applyFont="1" applyFill="1" applyAlignment="1">
      <alignment horizontal="left" wrapText="1"/>
      <protection/>
    </xf>
    <xf numFmtId="3" fontId="12" fillId="20" borderId="14" xfId="0" applyNumberFormat="1" applyFont="1" applyFill="1" applyBorder="1" applyAlignment="1">
      <alignment horizontal="right" vertical="center"/>
    </xf>
    <xf numFmtId="3" fontId="12" fillId="23" borderId="14" xfId="0" applyNumberFormat="1" applyFont="1" applyFill="1" applyBorder="1" applyAlignment="1">
      <alignment horizontal="right" vertical="center"/>
    </xf>
    <xf numFmtId="0" fontId="1" fillId="0" borderId="14" xfId="33" applyNumberFormat="1" applyFont="1" applyFill="1" applyBorder="1" applyAlignment="1">
      <alignment horizontal="center" vertical="center" wrapText="1"/>
      <protection/>
    </xf>
    <xf numFmtId="49" fontId="17" fillId="0" borderId="14" xfId="33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4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5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12" fillId="0" borderId="14" xfId="57" applyNumberFormat="1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30" fillId="23" borderId="17" xfId="0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>
      <alignment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30" fillId="0" borderId="17" xfId="0" applyFont="1" applyBorder="1" applyAlignment="1" applyProtection="1">
      <alignment horizontal="right" wrapText="1"/>
      <protection/>
    </xf>
    <xf numFmtId="0" fontId="30" fillId="0" borderId="17" xfId="0" applyFont="1" applyBorder="1" applyAlignment="1" applyProtection="1">
      <alignment horizontal="center" wrapText="1"/>
      <protection/>
    </xf>
    <xf numFmtId="0" fontId="30" fillId="0" borderId="17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33" fillId="0" borderId="18" xfId="0" applyFont="1" applyBorder="1" applyAlignment="1" applyProtection="1">
      <alignment horizontal="left"/>
      <protection/>
    </xf>
    <xf numFmtId="0" fontId="33" fillId="0" borderId="19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0" fontId="12" fillId="0" borderId="14" xfId="0" applyFont="1" applyFill="1" applyBorder="1" applyAlignment="1">
      <alignment horizontal="left" vertical="center" wrapText="1"/>
    </xf>
    <xf numFmtId="3" fontId="12" fillId="23" borderId="14" xfId="0" applyNumberFormat="1" applyFont="1" applyFill="1" applyBorder="1" applyAlignment="1">
      <alignment horizontal="right" vertical="center"/>
    </xf>
    <xf numFmtId="3" fontId="12" fillId="20" borderId="14" xfId="0" applyNumberFormat="1" applyFont="1" applyFill="1" applyBorder="1" applyAlignment="1">
      <alignment horizontal="right" vertical="center"/>
    </xf>
    <xf numFmtId="0" fontId="17" fillId="24" borderId="24" xfId="0" applyFont="1" applyFill="1" applyBorder="1" applyAlignment="1">
      <alignment/>
    </xf>
    <xf numFmtId="0" fontId="17" fillId="24" borderId="25" xfId="0" applyFont="1" applyFill="1" applyBorder="1" applyAlignment="1">
      <alignment horizontal="right"/>
    </xf>
    <xf numFmtId="0" fontId="17" fillId="24" borderId="24" xfId="0" applyFont="1" applyFill="1" applyBorder="1" applyAlignment="1">
      <alignment horizontal="left"/>
    </xf>
    <xf numFmtId="0" fontId="17" fillId="24" borderId="26" xfId="0" applyFont="1" applyFill="1" applyBorder="1" applyAlignment="1">
      <alignment horizontal="left"/>
    </xf>
    <xf numFmtId="0" fontId="4" fillId="25" borderId="27" xfId="3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28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14" fillId="0" borderId="28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 wrapText="1"/>
    </xf>
    <xf numFmtId="49" fontId="7" fillId="0" borderId="0" xfId="34" applyNumberFormat="1" applyFont="1" applyFill="1" applyBorder="1" applyAlignment="1">
      <alignment horizontal="left" vertical="center"/>
      <protection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4" fillId="24" borderId="29" xfId="0" applyNumberFormat="1" applyFont="1" applyFill="1" applyBorder="1" applyAlignment="1">
      <alignment horizontal="center" vertical="center"/>
    </xf>
    <xf numFmtId="0" fontId="4" fillId="24" borderId="29" xfId="0" applyNumberFormat="1" applyFont="1" applyFill="1" applyBorder="1" applyAlignment="1">
      <alignment wrapText="1"/>
    </xf>
    <xf numFmtId="0" fontId="4" fillId="24" borderId="30" xfId="0" applyNumberFormat="1" applyFont="1" applyFill="1" applyBorder="1" applyAlignment="1">
      <alignment horizontal="center" vertical="center" wrapText="1"/>
    </xf>
    <xf numFmtId="0" fontId="42" fillId="0" borderId="31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left" vertical="top" wrapText="1"/>
    </xf>
    <xf numFmtId="0" fontId="3" fillId="23" borderId="27" xfId="0" applyFont="1" applyFill="1" applyBorder="1" applyAlignment="1" applyProtection="1">
      <alignment horizontal="center" wrapText="1"/>
      <protection locked="0"/>
    </xf>
    <xf numFmtId="0" fontId="6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" fontId="12" fillId="7" borderId="14" xfId="0" applyNumberFormat="1" applyFont="1" applyFill="1" applyBorder="1" applyAlignment="1">
      <alignment horizontal="right" vertical="center"/>
    </xf>
    <xf numFmtId="0" fontId="43" fillId="0" borderId="31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24" borderId="29" xfId="56" applyNumberFormat="1" applyFont="1" applyFill="1" applyBorder="1" applyAlignment="1">
      <alignment horizontal="center" vertical="center"/>
      <protection/>
    </xf>
    <xf numFmtId="0" fontId="4" fillId="24" borderId="29" xfId="56" applyNumberFormat="1" applyFont="1" applyFill="1" applyBorder="1" applyAlignment="1">
      <alignment horizontal="center" vertical="center"/>
      <protection/>
    </xf>
    <xf numFmtId="0" fontId="4" fillId="24" borderId="29" xfId="56" applyNumberFormat="1" applyFont="1" applyFill="1" applyBorder="1" applyAlignment="1">
      <alignment horizontal="center" vertical="center" wrapText="1"/>
      <protection/>
    </xf>
    <xf numFmtId="0" fontId="31" fillId="0" borderId="0" xfId="0" applyFont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Border="1" applyAlignment="1" applyProtection="1" quotePrefix="1">
      <alignment horizontal="center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/>
      <protection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3" xfId="0" applyFont="1" applyFill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17" fillId="23" borderId="18" xfId="0" applyFont="1" applyFill="1" applyBorder="1" applyAlignment="1" applyProtection="1">
      <alignment horizontal="center" vertical="center"/>
      <protection locked="0"/>
    </xf>
    <xf numFmtId="0" fontId="32" fillId="0" borderId="19" xfId="0" applyFont="1" applyBorder="1" applyAlignment="1" applyProtection="1">
      <alignment vertical="center"/>
      <protection locked="0"/>
    </xf>
    <xf numFmtId="0" fontId="32" fillId="0" borderId="23" xfId="0" applyFont="1" applyBorder="1" applyAlignment="1" applyProtection="1">
      <alignment vertical="center"/>
      <protection locked="0"/>
    </xf>
    <xf numFmtId="0" fontId="36" fillId="0" borderId="18" xfId="0" applyFont="1" applyBorder="1" applyAlignment="1" applyProtection="1">
      <alignment horizontal="center" wrapText="1"/>
      <protection locked="0"/>
    </xf>
    <xf numFmtId="0" fontId="36" fillId="0" borderId="19" xfId="0" applyFont="1" applyBorder="1" applyAlignment="1" applyProtection="1">
      <alignment horizontal="center" wrapText="1"/>
      <protection locked="0"/>
    </xf>
    <xf numFmtId="0" fontId="36" fillId="0" borderId="23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/>
      <protection/>
    </xf>
    <xf numFmtId="0" fontId="35" fillId="0" borderId="19" xfId="0" applyFont="1" applyBorder="1" applyAlignment="1" applyProtection="1">
      <alignment/>
      <protection/>
    </xf>
    <xf numFmtId="0" fontId="35" fillId="0" borderId="23" xfId="0" applyFont="1" applyBorder="1" applyAlignment="1" applyProtection="1">
      <alignment/>
      <protection/>
    </xf>
    <xf numFmtId="0" fontId="33" fillId="0" borderId="18" xfId="0" applyFont="1" applyBorder="1" applyAlignment="1" applyProtection="1">
      <alignment horizontal="center" wrapText="1"/>
      <protection/>
    </xf>
    <xf numFmtId="0" fontId="33" fillId="0" borderId="19" xfId="0" applyFont="1" applyBorder="1" applyAlignment="1" applyProtection="1">
      <alignment horizontal="center" wrapText="1"/>
      <protection/>
    </xf>
    <xf numFmtId="0" fontId="33" fillId="0" borderId="23" xfId="0" applyFont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33" fillId="0" borderId="19" xfId="0" applyFont="1" applyBorder="1" applyAlignment="1" applyProtection="1">
      <alignment horizontal="center"/>
      <protection/>
    </xf>
    <xf numFmtId="0" fontId="33" fillId="0" borderId="23" xfId="0" applyFont="1" applyBorder="1" applyAlignment="1" applyProtection="1">
      <alignment horizontal="center"/>
      <protection/>
    </xf>
    <xf numFmtId="0" fontId="35" fillId="0" borderId="19" xfId="0" applyFont="1" applyBorder="1" applyAlignment="1" applyProtection="1">
      <alignment horizontal="center"/>
      <protection/>
    </xf>
    <xf numFmtId="0" fontId="35" fillId="0" borderId="23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14" fillId="0" borderId="36" xfId="0" applyFont="1" applyBorder="1" applyAlignment="1">
      <alignment horizontal="left" wrapText="1"/>
    </xf>
    <xf numFmtId="0" fontId="14" fillId="0" borderId="37" xfId="0" applyFont="1" applyBorder="1" applyAlignment="1">
      <alignment horizontal="left" wrapText="1"/>
    </xf>
    <xf numFmtId="0" fontId="14" fillId="0" borderId="38" xfId="0" applyFont="1" applyBorder="1" applyAlignment="1">
      <alignment horizontal="left" wrapText="1"/>
    </xf>
    <xf numFmtId="0" fontId="14" fillId="0" borderId="14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37" fillId="0" borderId="36" xfId="0" applyFont="1" applyFill="1" applyBorder="1" applyAlignment="1">
      <alignment horizontal="left" vertical="center"/>
    </xf>
    <xf numFmtId="0" fontId="38" fillId="0" borderId="37" xfId="0" applyFont="1" applyBorder="1" applyAlignment="1">
      <alignment horizontal="left" vertical="center"/>
    </xf>
    <xf numFmtId="0" fontId="38" fillId="0" borderId="38" xfId="0" applyFont="1" applyBorder="1" applyAlignment="1">
      <alignment horizontal="left" vertical="center"/>
    </xf>
    <xf numFmtId="0" fontId="12" fillId="0" borderId="0" xfId="0" applyFont="1" applyFill="1" applyAlignment="1">
      <alignment horizontal="center" vertical="top" wrapText="1"/>
    </xf>
    <xf numFmtId="0" fontId="11" fillId="0" borderId="14" xfId="0" applyFont="1" applyFill="1" applyBorder="1" applyAlignment="1">
      <alignment horizontal="left" vertical="center" textRotation="90"/>
    </xf>
    <xf numFmtId="3" fontId="16" fillId="0" borderId="0" xfId="0" applyNumberFormat="1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14" fillId="25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4" fillId="25" borderId="42" xfId="33" applyFont="1" applyFill="1" applyBorder="1" applyAlignment="1">
      <alignment horizontal="center" vertical="center" wrapText="1"/>
      <protection/>
    </xf>
    <xf numFmtId="0" fontId="4" fillId="25" borderId="43" xfId="33" applyFont="1" applyFill="1" applyBorder="1" applyAlignment="1">
      <alignment horizontal="center" vertical="center" wrapText="1"/>
      <protection/>
    </xf>
    <xf numFmtId="0" fontId="4" fillId="25" borderId="44" xfId="33" applyFont="1" applyFill="1" applyBorder="1" applyAlignment="1">
      <alignment horizontal="center" vertical="center" wrapText="1"/>
      <protection/>
    </xf>
    <xf numFmtId="0" fontId="4" fillId="25" borderId="45" xfId="33" applyFont="1" applyFill="1" applyBorder="1" applyAlignment="1">
      <alignment horizontal="center" vertical="center" wrapText="1"/>
      <protection/>
    </xf>
    <xf numFmtId="0" fontId="14" fillId="0" borderId="40" xfId="0" applyFont="1" applyFill="1" applyBorder="1" applyAlignment="1">
      <alignment horizontal="center" vertical="top" wrapText="1"/>
    </xf>
    <xf numFmtId="0" fontId="14" fillId="0" borderId="41" xfId="0" applyFont="1" applyFill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vertical="top" wrapText="1"/>
    </xf>
    <xf numFmtId="174" fontId="3" fillId="0" borderId="39" xfId="0" applyNumberFormat="1" applyFont="1" applyFill="1" applyBorder="1" applyAlignment="1">
      <alignment horizontal="center"/>
    </xf>
    <xf numFmtId="0" fontId="29" fillId="0" borderId="0" xfId="58" applyFont="1" applyFill="1" applyBorder="1" applyAlignment="1">
      <alignment horizontal="center" vertical="top"/>
      <protection/>
    </xf>
    <xf numFmtId="0" fontId="2" fillId="0" borderId="0" xfId="0" applyFont="1" applyFill="1" applyBorder="1" applyAlignment="1">
      <alignment horizontal="center" vertical="top"/>
    </xf>
    <xf numFmtId="0" fontId="12" fillId="0" borderId="36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175" fontId="3" fillId="0" borderId="39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40" xfId="33" applyFont="1" applyFill="1" applyBorder="1" applyAlignment="1">
      <alignment horizontal="center" vertical="center" wrapText="1"/>
      <protection/>
    </xf>
    <xf numFmtId="0" fontId="21" fillId="0" borderId="41" xfId="33" applyFont="1" applyFill="1" applyBorder="1" applyAlignment="1">
      <alignment horizontal="center" vertical="center" wrapText="1"/>
      <protection/>
    </xf>
    <xf numFmtId="0" fontId="21" fillId="0" borderId="27" xfId="33" applyFont="1" applyFill="1" applyBorder="1" applyAlignment="1">
      <alignment horizontal="center" vertical="center" wrapText="1"/>
      <protection/>
    </xf>
    <xf numFmtId="49" fontId="21" fillId="0" borderId="36" xfId="33" applyNumberFormat="1" applyFont="1" applyFill="1" applyBorder="1" applyAlignment="1">
      <alignment horizontal="left" vertical="center" wrapText="1"/>
      <protection/>
    </xf>
    <xf numFmtId="49" fontId="21" fillId="0" borderId="38" xfId="33" applyNumberFormat="1" applyFont="1" applyFill="1" applyBorder="1" applyAlignment="1">
      <alignment horizontal="left" vertical="center" wrapText="1"/>
      <protection/>
    </xf>
    <xf numFmtId="0" fontId="17" fillId="0" borderId="14" xfId="0" applyFont="1" applyFill="1" applyBorder="1" applyAlignment="1">
      <alignment horizontal="center" vertical="center" textRotation="90"/>
    </xf>
    <xf numFmtId="0" fontId="3" fillId="0" borderId="39" xfId="33" applyFont="1" applyFill="1" applyBorder="1" applyAlignment="1">
      <alignment horizontal="left" wrapText="1"/>
      <protection/>
    </xf>
    <xf numFmtId="49" fontId="17" fillId="0" borderId="14" xfId="33" applyNumberFormat="1" applyFont="1" applyFill="1" applyBorder="1" applyAlignment="1">
      <alignment horizontal="center" vertical="center" wrapText="1"/>
      <protection/>
    </xf>
    <xf numFmtId="0" fontId="27" fillId="25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6" fillId="0" borderId="0" xfId="33" applyFont="1" applyFill="1" applyAlignment="1">
      <alignment horizontal="left" wrapText="1"/>
      <protection/>
    </xf>
    <xf numFmtId="0" fontId="12" fillId="0" borderId="14" xfId="0" applyFont="1" applyFill="1" applyBorder="1" applyAlignment="1">
      <alignment horizontal="center" vertical="center" textRotation="90"/>
    </xf>
    <xf numFmtId="0" fontId="14" fillId="0" borderId="0" xfId="0" applyFont="1" applyAlignment="1">
      <alignment horizontal="left"/>
    </xf>
    <xf numFmtId="0" fontId="14" fillId="0" borderId="14" xfId="0" applyFont="1" applyBorder="1" applyAlignment="1">
      <alignment horizontal="left"/>
    </xf>
    <xf numFmtId="49" fontId="12" fillId="0" borderId="14" xfId="0" applyNumberFormat="1" applyFont="1" applyFill="1" applyBorder="1" applyAlignment="1">
      <alignment horizontal="left" vertical="center" wrapText="1"/>
    </xf>
    <xf numFmtId="49" fontId="41" fillId="0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left" wrapText="1"/>
    </xf>
    <xf numFmtId="0" fontId="12" fillId="0" borderId="39" xfId="0" applyFont="1" applyBorder="1" applyAlignment="1">
      <alignment horizontal="left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Шаблон формы 9_ВС РФ_2003" xfId="57"/>
    <cellStyle name="Обычный_Шаблон формы №8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1" name="Line 3"/>
        <xdr:cNvSpPr>
          <a:spLocks/>
        </xdr:cNvSpPr>
      </xdr:nvSpPr>
      <xdr:spPr>
        <a:xfrm>
          <a:off x="12630150" y="1384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2" name="Line 4"/>
        <xdr:cNvSpPr>
          <a:spLocks/>
        </xdr:cNvSpPr>
      </xdr:nvSpPr>
      <xdr:spPr>
        <a:xfrm>
          <a:off x="12630150" y="1384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39"/>
  <sheetViews>
    <sheetView showGridLines="0" tabSelected="1" zoomScaleSheetLayoutView="100" zoomScalePageLayoutView="0" workbookViewId="0" topLeftCell="A1">
      <selection activeCell="D31" sqref="D31:K31"/>
    </sheetView>
  </sheetViews>
  <sheetFormatPr defaultColWidth="9.140625" defaultRowHeight="12.75"/>
  <cols>
    <col min="1" max="1" width="9.140625" style="29" customWidth="1"/>
    <col min="2" max="2" width="9.7109375" style="29" customWidth="1"/>
    <col min="3" max="3" width="9.8515625" style="29" customWidth="1"/>
    <col min="4" max="4" width="9.140625" style="29" customWidth="1"/>
    <col min="5" max="5" width="9.57421875" style="29" customWidth="1"/>
    <col min="6" max="6" width="11.140625" style="29" customWidth="1"/>
    <col min="7" max="7" width="9.8515625" style="29" customWidth="1"/>
    <col min="8" max="8" width="9.140625" style="29" customWidth="1"/>
    <col min="9" max="9" width="9.00390625" style="29" customWidth="1"/>
    <col min="10" max="10" width="6.7109375" style="29" customWidth="1"/>
    <col min="11" max="13" width="9.140625" style="29" customWidth="1"/>
    <col min="14" max="14" width="11.28125" style="29" customWidth="1"/>
    <col min="15" max="16384" width="9.140625" style="29" customWidth="1"/>
  </cols>
  <sheetData>
    <row r="1" spans="1:16" ht="14.25" customHeight="1" thickBot="1">
      <c r="A1" s="13" t="str">
        <f>"f9w-"&amp;VLOOKUP(G6,Коды_отчетных_периодов,2,FALSE)&amp;"-"&amp;I6&amp;"-"&amp;VLOOKUP(D22,Коды_судов,2,FALSE)</f>
        <v>f9w-h-2015-155</v>
      </c>
      <c r="B1" s="73"/>
      <c r="O1" s="115"/>
      <c r="P1" s="31">
        <v>42537</v>
      </c>
    </row>
    <row r="2" spans="4:13" ht="13.5" customHeight="1" thickBot="1">
      <c r="D2" s="156" t="s">
        <v>0</v>
      </c>
      <c r="E2" s="157"/>
      <c r="F2" s="157"/>
      <c r="G2" s="157"/>
      <c r="H2" s="157"/>
      <c r="I2" s="157"/>
      <c r="J2" s="157"/>
      <c r="K2" s="157"/>
      <c r="L2" s="158"/>
      <c r="M2" s="74"/>
    </row>
    <row r="3" spans="5:13" ht="13.5" thickBot="1">
      <c r="E3" s="75"/>
      <c r="F3" s="75"/>
      <c r="G3" s="75"/>
      <c r="H3" s="75"/>
      <c r="I3" s="75"/>
      <c r="J3" s="75"/>
      <c r="K3" s="75"/>
      <c r="L3" s="75"/>
      <c r="M3" s="76"/>
    </row>
    <row r="4" spans="4:13" ht="13.5" customHeight="1">
      <c r="D4" s="159" t="s">
        <v>456</v>
      </c>
      <c r="E4" s="160"/>
      <c r="F4" s="160"/>
      <c r="G4" s="160"/>
      <c r="H4" s="160"/>
      <c r="I4" s="160"/>
      <c r="J4" s="160"/>
      <c r="K4" s="160"/>
      <c r="L4" s="151"/>
      <c r="M4" s="74"/>
    </row>
    <row r="5" spans="4:13" ht="26.25" customHeight="1">
      <c r="D5" s="152"/>
      <c r="E5" s="155"/>
      <c r="F5" s="155"/>
      <c r="G5" s="155"/>
      <c r="H5" s="155"/>
      <c r="I5" s="155"/>
      <c r="J5" s="155"/>
      <c r="K5" s="155"/>
      <c r="L5" s="146"/>
      <c r="M5" s="74"/>
    </row>
    <row r="6" spans="4:14" ht="18" customHeight="1" thickBot="1">
      <c r="D6" s="77"/>
      <c r="E6" s="78"/>
      <c r="F6" s="79" t="s">
        <v>1</v>
      </c>
      <c r="G6" s="69">
        <v>6</v>
      </c>
      <c r="H6" s="80" t="s">
        <v>2</v>
      </c>
      <c r="I6" s="69">
        <v>2015</v>
      </c>
      <c r="J6" s="81" t="s">
        <v>3</v>
      </c>
      <c r="K6" s="78"/>
      <c r="L6" s="82"/>
      <c r="M6" s="145" t="str">
        <f>IF(COUNTIF('ФЛК (обязательный)'!A2:A140,"Неверно!")&gt;0,"Ошибки ФЛК!"," ")</f>
        <v> </v>
      </c>
      <c r="N6" s="140"/>
    </row>
    <row r="7" spans="5:14" ht="12.75">
      <c r="E7" s="74"/>
      <c r="F7" s="74"/>
      <c r="G7" s="74"/>
      <c r="H7" s="74"/>
      <c r="I7" s="74"/>
      <c r="J7" s="74"/>
      <c r="K7" s="74"/>
      <c r="L7" s="74"/>
      <c r="M7" s="154" t="str">
        <f>IF((COUNTIF('ФЛК (информационный)'!G2:G33,"Внести подтверждение к нарушенному информационному ФЛК")&gt;0),"Ошибки инф. ФЛК!"," ")</f>
        <v> </v>
      </c>
      <c r="N7" s="154"/>
    </row>
    <row r="8" spans="1:9" ht="34.5" customHeight="1" thickBot="1">
      <c r="A8" s="76"/>
      <c r="B8" s="76"/>
      <c r="C8" s="76"/>
      <c r="D8" s="76"/>
      <c r="E8" s="76"/>
      <c r="F8" s="76"/>
      <c r="G8" s="76"/>
      <c r="H8" s="76"/>
      <c r="I8" s="76"/>
    </row>
    <row r="9" spans="1:15" s="84" customFormat="1" ht="16.5" thickBot="1">
      <c r="A9" s="147" t="s">
        <v>4</v>
      </c>
      <c r="B9" s="147"/>
      <c r="C9" s="147"/>
      <c r="D9" s="147" t="s">
        <v>5</v>
      </c>
      <c r="E9" s="147"/>
      <c r="F9" s="147"/>
      <c r="G9" s="147" t="s">
        <v>6</v>
      </c>
      <c r="H9" s="147"/>
      <c r="I9" s="83"/>
      <c r="K9" s="148" t="s">
        <v>43</v>
      </c>
      <c r="L9" s="149"/>
      <c r="M9" s="149"/>
      <c r="N9" s="150"/>
      <c r="O9" s="85"/>
    </row>
    <row r="10" spans="1:14" s="84" customFormat="1" ht="13.5" customHeight="1" thickBot="1">
      <c r="A10" s="166" t="s">
        <v>7</v>
      </c>
      <c r="B10" s="166"/>
      <c r="C10" s="166"/>
      <c r="D10" s="166"/>
      <c r="E10" s="166"/>
      <c r="F10" s="166"/>
      <c r="G10" s="166"/>
      <c r="H10" s="166"/>
      <c r="I10" s="86"/>
      <c r="K10" s="173" t="s">
        <v>8</v>
      </c>
      <c r="L10" s="174"/>
      <c r="M10" s="174"/>
      <c r="N10" s="175"/>
    </row>
    <row r="11" spans="1:14" s="84" customFormat="1" ht="18" customHeight="1" thickBot="1">
      <c r="A11" s="166" t="s">
        <v>188</v>
      </c>
      <c r="B11" s="166"/>
      <c r="C11" s="166"/>
      <c r="D11" s="141" t="s">
        <v>9</v>
      </c>
      <c r="E11" s="142"/>
      <c r="F11" s="143"/>
      <c r="G11" s="141" t="s">
        <v>10</v>
      </c>
      <c r="H11" s="143"/>
      <c r="I11" s="86"/>
      <c r="K11" s="141" t="s">
        <v>458</v>
      </c>
      <c r="L11" s="142"/>
      <c r="M11" s="142"/>
      <c r="N11" s="143"/>
    </row>
    <row r="12" spans="1:14" s="84" customFormat="1" ht="13.5" customHeight="1" thickBot="1">
      <c r="A12" s="166" t="s">
        <v>102</v>
      </c>
      <c r="B12" s="166"/>
      <c r="C12" s="166"/>
      <c r="D12" s="144"/>
      <c r="E12" s="161"/>
      <c r="F12" s="162"/>
      <c r="G12" s="144"/>
      <c r="H12" s="162"/>
      <c r="I12" s="86"/>
      <c r="K12" s="144"/>
      <c r="L12" s="161"/>
      <c r="M12" s="161"/>
      <c r="N12" s="162"/>
    </row>
    <row r="13" spans="1:14" s="84" customFormat="1" ht="13.5" customHeight="1" thickBot="1">
      <c r="A13" s="170" t="s">
        <v>171</v>
      </c>
      <c r="B13" s="171"/>
      <c r="C13" s="172"/>
      <c r="D13" s="163"/>
      <c r="E13" s="164"/>
      <c r="F13" s="165"/>
      <c r="G13" s="163"/>
      <c r="H13" s="165"/>
      <c r="I13" s="86"/>
      <c r="K13" s="144"/>
      <c r="L13" s="161"/>
      <c r="M13" s="161"/>
      <c r="N13" s="162"/>
    </row>
    <row r="14" spans="1:14" s="84" customFormat="1" ht="13.5" customHeight="1" thickBot="1">
      <c r="A14" s="166" t="s">
        <v>11</v>
      </c>
      <c r="B14" s="166"/>
      <c r="C14" s="166"/>
      <c r="D14" s="166"/>
      <c r="E14" s="166"/>
      <c r="F14" s="166"/>
      <c r="G14" s="166"/>
      <c r="H14" s="166"/>
      <c r="I14" s="86"/>
      <c r="K14" s="144"/>
      <c r="L14" s="161"/>
      <c r="M14" s="161"/>
      <c r="N14" s="162"/>
    </row>
    <row r="15" spans="1:14" s="84" customFormat="1" ht="24" customHeight="1" thickBot="1">
      <c r="A15" s="166" t="s">
        <v>12</v>
      </c>
      <c r="B15" s="166"/>
      <c r="C15" s="166"/>
      <c r="D15" s="167" t="s">
        <v>13</v>
      </c>
      <c r="E15" s="168"/>
      <c r="F15" s="169"/>
      <c r="G15" s="167" t="s">
        <v>14</v>
      </c>
      <c r="H15" s="169"/>
      <c r="I15" s="86"/>
      <c r="K15" s="163"/>
      <c r="L15" s="164"/>
      <c r="M15" s="164"/>
      <c r="N15" s="165"/>
    </row>
    <row r="16" spans="1:14" s="84" customFormat="1" ht="13.5" customHeight="1" thickBot="1">
      <c r="A16" s="166"/>
      <c r="B16" s="166"/>
      <c r="C16" s="166"/>
      <c r="D16" s="167" t="s">
        <v>103</v>
      </c>
      <c r="E16" s="168"/>
      <c r="F16" s="169"/>
      <c r="G16" s="167" t="s">
        <v>104</v>
      </c>
      <c r="H16" s="169"/>
      <c r="I16" s="153"/>
      <c r="J16" s="153"/>
      <c r="K16" s="153"/>
      <c r="L16" s="153"/>
      <c r="M16" s="153"/>
      <c r="N16" s="153"/>
    </row>
    <row r="17" spans="1:14" s="84" customFormat="1" ht="13.5" customHeight="1" thickBot="1">
      <c r="A17" s="166"/>
      <c r="B17" s="166"/>
      <c r="C17" s="166"/>
      <c r="D17" s="167"/>
      <c r="E17" s="168"/>
      <c r="F17" s="169"/>
      <c r="G17" s="167"/>
      <c r="H17" s="169"/>
      <c r="I17" s="153"/>
      <c r="J17" s="153"/>
      <c r="K17" s="153"/>
      <c r="L17" s="153"/>
      <c r="M17" s="153"/>
      <c r="N17" s="153"/>
    </row>
    <row r="18" spans="1:14" s="84" customFormat="1" ht="13.5" customHeight="1">
      <c r="A18" s="136"/>
      <c r="B18" s="136"/>
      <c r="C18" s="136"/>
      <c r="D18" s="136"/>
      <c r="E18" s="136"/>
      <c r="F18" s="136"/>
      <c r="G18" s="136"/>
      <c r="H18" s="136"/>
      <c r="I18" s="153"/>
      <c r="J18" s="153"/>
      <c r="K18" s="153"/>
      <c r="L18" s="153"/>
      <c r="M18" s="153"/>
      <c r="N18" s="153"/>
    </row>
    <row r="19" spans="1:14" s="84" customFormat="1" ht="13.5" customHeight="1">
      <c r="A19" s="136"/>
      <c r="B19" s="136"/>
      <c r="C19" s="136"/>
      <c r="D19" s="136"/>
      <c r="E19" s="136"/>
      <c r="F19" s="136"/>
      <c r="G19" s="136"/>
      <c r="H19" s="136"/>
      <c r="I19" s="153"/>
      <c r="J19" s="153"/>
      <c r="K19" s="153"/>
      <c r="L19" s="153"/>
      <c r="M19" s="153"/>
      <c r="N19" s="153"/>
    </row>
    <row r="20" spans="1:14" s="84" customFormat="1" ht="13.5" customHeight="1">
      <c r="A20" s="136"/>
      <c r="B20" s="136"/>
      <c r="C20" s="136"/>
      <c r="D20" s="136"/>
      <c r="E20" s="136"/>
      <c r="F20" s="136"/>
      <c r="G20" s="136"/>
      <c r="H20" s="136"/>
      <c r="I20" s="153"/>
      <c r="J20" s="153"/>
      <c r="K20" s="153"/>
      <c r="L20" s="153"/>
      <c r="M20" s="153"/>
      <c r="N20" s="153"/>
    </row>
    <row r="21" spans="1:14" ht="34.5" customHeight="1" thickBot="1">
      <c r="A21" s="87"/>
      <c r="B21" s="88"/>
      <c r="C21" s="88"/>
      <c r="D21" s="88"/>
      <c r="E21" s="88"/>
      <c r="F21" s="88"/>
      <c r="G21" s="88"/>
      <c r="H21" s="88"/>
      <c r="I21" s="153"/>
      <c r="J21" s="153"/>
      <c r="K21" s="153"/>
      <c r="L21" s="153"/>
      <c r="M21" s="153"/>
      <c r="N21" s="153"/>
    </row>
    <row r="22" spans="1:14" ht="24.75" customHeight="1" thickBot="1">
      <c r="A22" s="188" t="s">
        <v>117</v>
      </c>
      <c r="B22" s="189"/>
      <c r="C22" s="190"/>
      <c r="D22" s="179" t="s">
        <v>166</v>
      </c>
      <c r="E22" s="180"/>
      <c r="F22" s="180"/>
      <c r="G22" s="180"/>
      <c r="H22" s="180"/>
      <c r="I22" s="180"/>
      <c r="J22" s="180"/>
      <c r="K22" s="181"/>
      <c r="L22" s="155"/>
      <c r="M22" s="155"/>
      <c r="N22" s="155"/>
    </row>
    <row r="23" spans="1:14" ht="19.5" customHeight="1" thickBot="1">
      <c r="A23" s="185" t="s">
        <v>88</v>
      </c>
      <c r="B23" s="186"/>
      <c r="C23" s="187"/>
      <c r="D23" s="182" t="s">
        <v>459</v>
      </c>
      <c r="E23" s="183"/>
      <c r="F23" s="183"/>
      <c r="G23" s="183"/>
      <c r="H23" s="183"/>
      <c r="I23" s="183"/>
      <c r="J23" s="183"/>
      <c r="K23" s="184"/>
      <c r="L23" s="155"/>
      <c r="M23" s="155"/>
      <c r="N23" s="155"/>
    </row>
    <row r="24" spans="1:14" ht="13.5" thickBot="1">
      <c r="A24" s="176"/>
      <c r="B24" s="177"/>
      <c r="C24" s="178"/>
      <c r="D24" s="89"/>
      <c r="E24" s="89"/>
      <c r="F24" s="89"/>
      <c r="G24" s="89"/>
      <c r="H24" s="89"/>
      <c r="I24" s="89"/>
      <c r="J24" s="89"/>
      <c r="K24" s="90"/>
      <c r="L24" s="155"/>
      <c r="M24" s="155"/>
      <c r="N24" s="155"/>
    </row>
    <row r="25" spans="1:14" ht="13.5" thickBot="1">
      <c r="A25" s="191" t="s">
        <v>15</v>
      </c>
      <c r="B25" s="192"/>
      <c r="C25" s="192"/>
      <c r="D25" s="192"/>
      <c r="E25" s="193"/>
      <c r="F25" s="71" t="s">
        <v>16</v>
      </c>
      <c r="G25" s="72"/>
      <c r="H25" s="72"/>
      <c r="I25" s="72"/>
      <c r="J25" s="72"/>
      <c r="K25" s="91"/>
      <c r="L25" s="155"/>
      <c r="M25" s="155"/>
      <c r="N25" s="155"/>
    </row>
    <row r="26" spans="1:14" ht="9.75" customHeight="1" thickBot="1">
      <c r="A26" s="194">
        <v>1</v>
      </c>
      <c r="B26" s="195"/>
      <c r="C26" s="195"/>
      <c r="D26" s="195"/>
      <c r="E26" s="196"/>
      <c r="F26" s="92">
        <v>2</v>
      </c>
      <c r="G26" s="93"/>
      <c r="H26" s="93"/>
      <c r="I26" s="93"/>
      <c r="J26" s="93"/>
      <c r="K26" s="94"/>
      <c r="L26" s="155"/>
      <c r="M26" s="155"/>
      <c r="N26" s="155"/>
    </row>
    <row r="27" spans="1:14" ht="13.5" customHeight="1" thickBot="1">
      <c r="A27" s="201"/>
      <c r="B27" s="201"/>
      <c r="C27" s="201"/>
      <c r="D27" s="201"/>
      <c r="E27" s="201"/>
      <c r="F27" s="201"/>
      <c r="G27" s="201"/>
      <c r="H27" s="71"/>
      <c r="I27" s="72"/>
      <c r="J27" s="72"/>
      <c r="K27" s="91"/>
      <c r="L27" s="155"/>
      <c r="M27" s="155"/>
      <c r="N27" s="155"/>
    </row>
    <row r="28" spans="1:14" ht="13.5" customHeight="1" thickBo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155"/>
      <c r="M28" s="155"/>
      <c r="N28" s="155"/>
    </row>
    <row r="29" spans="1:14" ht="18" customHeight="1" thickBot="1">
      <c r="A29" s="185" t="s">
        <v>89</v>
      </c>
      <c r="B29" s="197"/>
      <c r="C29" s="198"/>
      <c r="D29" s="182" t="s">
        <v>460</v>
      </c>
      <c r="E29" s="183"/>
      <c r="F29" s="183"/>
      <c r="G29" s="183"/>
      <c r="H29" s="183"/>
      <c r="I29" s="183"/>
      <c r="J29" s="183"/>
      <c r="K29" s="184"/>
      <c r="L29" s="76"/>
      <c r="M29" s="76"/>
      <c r="N29" s="76"/>
    </row>
    <row r="30" spans="1:15" ht="14.25" customHeight="1" thickBot="1">
      <c r="A30" s="95"/>
      <c r="B30" s="96"/>
      <c r="C30" s="96"/>
      <c r="D30" s="97"/>
      <c r="E30" s="97"/>
      <c r="F30" s="97"/>
      <c r="G30" s="97"/>
      <c r="H30" s="97"/>
      <c r="I30" s="97"/>
      <c r="J30" s="97"/>
      <c r="K30" s="98"/>
      <c r="L30" s="29" t="s">
        <v>100</v>
      </c>
      <c r="M30" s="30"/>
      <c r="N30" s="31">
        <f ca="1">TODAY()</f>
        <v>42192</v>
      </c>
      <c r="O30" s="76"/>
    </row>
    <row r="31" spans="1:14" ht="16.5" customHeight="1" thickBot="1">
      <c r="A31" s="185" t="s">
        <v>88</v>
      </c>
      <c r="B31" s="199"/>
      <c r="C31" s="200"/>
      <c r="D31" s="182" t="s">
        <v>461</v>
      </c>
      <c r="E31" s="183"/>
      <c r="F31" s="183"/>
      <c r="G31" s="183"/>
      <c r="H31" s="183"/>
      <c r="I31" s="183"/>
      <c r="J31" s="183"/>
      <c r="K31" s="184"/>
      <c r="L31" s="29" t="s">
        <v>101</v>
      </c>
      <c r="M31" s="76"/>
      <c r="N31" s="99" t="str">
        <f>IF(D22=0," ",VLOOKUP(D22,Списки!A2:B90,2,0))&amp;IF(D22=0," "," м")</f>
        <v>155 м</v>
      </c>
    </row>
    <row r="33" ht="12.75">
      <c r="A33" s="29" t="s">
        <v>457</v>
      </c>
    </row>
    <row r="39" ht="12.75">
      <c r="M39" s="30"/>
    </row>
  </sheetData>
  <sheetProtection password="EC45" sheet="1"/>
  <mergeCells count="40">
    <mergeCell ref="A25:E25"/>
    <mergeCell ref="A26:E26"/>
    <mergeCell ref="A29:C29"/>
    <mergeCell ref="A31:C31"/>
    <mergeCell ref="A27:C27"/>
    <mergeCell ref="D27:E27"/>
    <mergeCell ref="D29:K29"/>
    <mergeCell ref="D31:K31"/>
    <mergeCell ref="F27:G27"/>
    <mergeCell ref="K10:N10"/>
    <mergeCell ref="A24:C24"/>
    <mergeCell ref="D22:K22"/>
    <mergeCell ref="D23:K23"/>
    <mergeCell ref="G14:H14"/>
    <mergeCell ref="A15:C17"/>
    <mergeCell ref="D15:F15"/>
    <mergeCell ref="A23:C23"/>
    <mergeCell ref="A22:C22"/>
    <mergeCell ref="G15:H15"/>
    <mergeCell ref="A11:C11"/>
    <mergeCell ref="A10:F10"/>
    <mergeCell ref="G10:H10"/>
    <mergeCell ref="A12:C12"/>
    <mergeCell ref="D11:F13"/>
    <mergeCell ref="G11:H13"/>
    <mergeCell ref="A13:C13"/>
    <mergeCell ref="A9:C9"/>
    <mergeCell ref="D9:F9"/>
    <mergeCell ref="G9:H9"/>
    <mergeCell ref="K9:N9"/>
    <mergeCell ref="I16:N21"/>
    <mergeCell ref="M7:N7"/>
    <mergeCell ref="L22:N28"/>
    <mergeCell ref="D2:L2"/>
    <mergeCell ref="D4:L5"/>
    <mergeCell ref="M6:N6"/>
    <mergeCell ref="K11:N15"/>
    <mergeCell ref="D16:F17"/>
    <mergeCell ref="G16:H17"/>
    <mergeCell ref="A14:F1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24"/>
  <sheetViews>
    <sheetView showGridLines="0" zoomScale="75" zoomScaleNormal="75" zoomScaleSheetLayoutView="77" zoomScalePageLayoutView="0" workbookViewId="0" topLeftCell="A1">
      <selection activeCell="P23" sqref="P23"/>
    </sheetView>
  </sheetViews>
  <sheetFormatPr defaultColWidth="9.140625" defaultRowHeight="12.75"/>
  <cols>
    <col min="1" max="1" width="3.28125" style="5" customWidth="1"/>
    <col min="2" max="2" width="27.57421875" style="5" customWidth="1"/>
    <col min="3" max="3" width="4.28125" style="5" customWidth="1"/>
    <col min="4" max="4" width="11.421875" style="5" customWidth="1"/>
    <col min="5" max="6" width="14.00390625" style="5" customWidth="1"/>
    <col min="7" max="7" width="14.28125" style="5" customWidth="1"/>
    <col min="8" max="8" width="14.7109375" style="5" customWidth="1"/>
    <col min="9" max="9" width="13.7109375" style="5" customWidth="1"/>
    <col min="10" max="10" width="13.28125" style="5" customWidth="1"/>
    <col min="11" max="11" width="11.7109375" style="5" customWidth="1"/>
    <col min="12" max="12" width="11.421875" style="5" customWidth="1"/>
    <col min="13" max="13" width="12.57421875" style="5" customWidth="1"/>
    <col min="14" max="14" width="13.7109375" style="5" customWidth="1"/>
    <col min="15" max="15" width="16.8515625" style="5" customWidth="1"/>
    <col min="16" max="16" width="16.0039062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02"/>
      <c r="M1" s="202"/>
      <c r="N1" s="4"/>
      <c r="Q1" s="6"/>
    </row>
    <row r="2" spans="4:17" s="23" customFormat="1" ht="26.25" customHeight="1">
      <c r="D2" s="70" t="s">
        <v>22</v>
      </c>
      <c r="E2" s="7"/>
      <c r="F2" s="7"/>
      <c r="G2" s="5"/>
      <c r="H2" s="203" t="str">
        <f>IF('Титул ф.9'!D22=0," ",'Титул ф.9'!D22)</f>
        <v>Ульяновский областной суд </v>
      </c>
      <c r="I2" s="204"/>
      <c r="J2" s="204"/>
      <c r="K2" s="205"/>
      <c r="L2" s="3"/>
      <c r="M2" s="3"/>
      <c r="N2" s="3"/>
      <c r="O2" s="5"/>
      <c r="P2" s="5"/>
      <c r="Q2" s="5"/>
    </row>
    <row r="3" spans="4:16" s="33" customFormat="1" ht="18.75" customHeight="1">
      <c r="D3" s="215"/>
      <c r="E3" s="215"/>
      <c r="F3" s="215"/>
      <c r="G3" s="34"/>
      <c r="H3" s="35" t="s">
        <v>23</v>
      </c>
      <c r="I3" s="209" t="s">
        <v>189</v>
      </c>
      <c r="J3" s="210"/>
      <c r="K3" s="211"/>
      <c r="L3" s="36"/>
      <c r="M3" s="36"/>
      <c r="N3" s="36"/>
      <c r="O3" s="37"/>
      <c r="P3" s="34"/>
    </row>
    <row r="4" spans="4:15" s="33" customFormat="1" ht="15.75" customHeight="1">
      <c r="D4" s="38"/>
      <c r="E4" s="38"/>
      <c r="G4" s="34"/>
      <c r="H4" s="35" t="s">
        <v>28</v>
      </c>
      <c r="I4" s="212" t="s">
        <v>251</v>
      </c>
      <c r="J4" s="213"/>
      <c r="K4" s="214"/>
      <c r="L4" s="36"/>
      <c r="M4" s="34"/>
      <c r="N4" s="34"/>
      <c r="O4" s="34"/>
    </row>
    <row r="5" spans="4:16" s="34" customFormat="1" ht="51" customHeight="1">
      <c r="D5" s="226" t="s">
        <v>175</v>
      </c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39"/>
    </row>
    <row r="6" spans="4:16" s="34" customFormat="1" ht="20.25" customHeight="1">
      <c r="D6" s="227" t="s">
        <v>116</v>
      </c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41"/>
    </row>
    <row r="7" spans="4:19" s="37" customFormat="1" ht="24" customHeight="1">
      <c r="D7" s="208" t="s">
        <v>105</v>
      </c>
      <c r="E7" s="208" t="s">
        <v>106</v>
      </c>
      <c r="F7" s="208" t="s">
        <v>173</v>
      </c>
      <c r="G7" s="208" t="s">
        <v>186</v>
      </c>
      <c r="H7" s="207" t="s">
        <v>92</v>
      </c>
      <c r="I7" s="207"/>
      <c r="J7" s="207"/>
      <c r="K7" s="208" t="s">
        <v>185</v>
      </c>
      <c r="L7" s="229" t="s">
        <v>95</v>
      </c>
      <c r="M7" s="229"/>
      <c r="N7" s="228" t="s">
        <v>94</v>
      </c>
      <c r="O7" s="208" t="s">
        <v>174</v>
      </c>
      <c r="P7" s="116"/>
      <c r="Q7" s="117"/>
      <c r="R7" s="117"/>
      <c r="S7" s="117"/>
    </row>
    <row r="8" spans="4:20" s="37" customFormat="1" ht="127.5" customHeight="1">
      <c r="D8" s="208"/>
      <c r="E8" s="208"/>
      <c r="F8" s="208"/>
      <c r="G8" s="208"/>
      <c r="H8" s="42" t="s">
        <v>183</v>
      </c>
      <c r="I8" s="42" t="s">
        <v>184</v>
      </c>
      <c r="J8" s="43" t="s">
        <v>91</v>
      </c>
      <c r="K8" s="208"/>
      <c r="L8" s="42" t="s">
        <v>96</v>
      </c>
      <c r="M8" s="42" t="s">
        <v>114</v>
      </c>
      <c r="N8" s="228"/>
      <c r="O8" s="208"/>
      <c r="P8" s="116"/>
      <c r="Q8" s="117"/>
      <c r="R8" s="117"/>
      <c r="S8" s="117"/>
      <c r="T8" s="44"/>
    </row>
    <row r="9" spans="4:20" s="45" customFormat="1" ht="12.75" customHeight="1">
      <c r="D9" s="46">
        <v>1</v>
      </c>
      <c r="E9" s="46">
        <v>2</v>
      </c>
      <c r="F9" s="46">
        <v>3</v>
      </c>
      <c r="G9" s="46">
        <v>4</v>
      </c>
      <c r="H9" s="46">
        <v>5</v>
      </c>
      <c r="I9" s="46">
        <v>6</v>
      </c>
      <c r="J9" s="46">
        <v>7</v>
      </c>
      <c r="K9" s="46">
        <v>8</v>
      </c>
      <c r="L9" s="46">
        <v>9</v>
      </c>
      <c r="M9" s="46">
        <v>10</v>
      </c>
      <c r="N9" s="14">
        <v>11</v>
      </c>
      <c r="O9" s="46">
        <v>12</v>
      </c>
      <c r="P9" s="116"/>
      <c r="Q9" s="117"/>
      <c r="R9" s="117"/>
      <c r="S9" s="117"/>
      <c r="T9" s="44"/>
    </row>
    <row r="10" spans="4:20" s="37" customFormat="1" ht="24" customHeight="1">
      <c r="D10" s="102">
        <v>11</v>
      </c>
      <c r="E10" s="102">
        <v>60</v>
      </c>
      <c r="F10" s="103"/>
      <c r="G10" s="102">
        <v>0</v>
      </c>
      <c r="H10" s="102">
        <v>50</v>
      </c>
      <c r="I10" s="102">
        <v>1</v>
      </c>
      <c r="J10" s="102">
        <v>51</v>
      </c>
      <c r="K10" s="103"/>
      <c r="L10" s="102">
        <v>51</v>
      </c>
      <c r="M10" s="102">
        <v>0</v>
      </c>
      <c r="N10" s="102">
        <v>20</v>
      </c>
      <c r="O10" s="102">
        <v>42800</v>
      </c>
      <c r="P10" s="116"/>
      <c r="Q10" s="117"/>
      <c r="R10" s="117"/>
      <c r="S10" s="117"/>
      <c r="T10" s="44"/>
    </row>
    <row r="11" spans="16:20" s="37" customFormat="1" ht="14.25" customHeight="1">
      <c r="P11" s="47"/>
      <c r="Q11" s="47"/>
      <c r="R11" s="47"/>
      <c r="S11" s="47"/>
      <c r="T11" s="47"/>
    </row>
    <row r="12" spans="4:16" s="37" customFormat="1" ht="43.5" customHeight="1">
      <c r="D12" s="226" t="s">
        <v>176</v>
      </c>
      <c r="E12" s="226"/>
      <c r="F12" s="226"/>
      <c r="G12" s="226"/>
      <c r="H12" s="226"/>
      <c r="I12" s="226"/>
      <c r="J12" s="226"/>
      <c r="K12" s="226"/>
      <c r="L12" s="226"/>
      <c r="M12" s="48"/>
      <c r="N12" s="48"/>
      <c r="O12" s="48"/>
      <c r="P12" s="49"/>
    </row>
    <row r="13" spans="1:16" s="37" customFormat="1" ht="30" customHeight="1">
      <c r="A13" s="218" t="s">
        <v>452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40"/>
      <c r="O13" s="48"/>
      <c r="P13" s="49"/>
    </row>
    <row r="14" spans="1:20" s="37" customFormat="1" ht="29.25" customHeight="1">
      <c r="A14" s="208" t="s">
        <v>70</v>
      </c>
      <c r="B14" s="208"/>
      <c r="C14" s="219" t="s">
        <v>107</v>
      </c>
      <c r="D14" s="208" t="s">
        <v>86</v>
      </c>
      <c r="E14" s="208" t="s">
        <v>40</v>
      </c>
      <c r="F14" s="220" t="s">
        <v>93</v>
      </c>
      <c r="G14" s="220"/>
      <c r="H14" s="220"/>
      <c r="I14" s="220"/>
      <c r="J14" s="220"/>
      <c r="K14" s="208" t="s">
        <v>108</v>
      </c>
      <c r="L14" s="206" t="s">
        <v>115</v>
      </c>
      <c r="M14" s="221" t="s">
        <v>204</v>
      </c>
      <c r="N14" s="234" t="s">
        <v>182</v>
      </c>
      <c r="O14" s="230" t="s">
        <v>205</v>
      </c>
      <c r="P14" s="231"/>
      <c r="Q14" s="113"/>
      <c r="R14" s="114"/>
      <c r="S14" s="114"/>
      <c r="T14" s="114"/>
    </row>
    <row r="15" spans="1:20" s="37" customFormat="1" ht="27" customHeight="1">
      <c r="A15" s="208"/>
      <c r="B15" s="208"/>
      <c r="C15" s="219"/>
      <c r="D15" s="208"/>
      <c r="E15" s="208"/>
      <c r="F15" s="207" t="s">
        <v>29</v>
      </c>
      <c r="G15" s="207"/>
      <c r="H15" s="207" t="s">
        <v>30</v>
      </c>
      <c r="I15" s="207"/>
      <c r="J15" s="220" t="s">
        <v>31</v>
      </c>
      <c r="K15" s="208"/>
      <c r="L15" s="206"/>
      <c r="M15" s="222"/>
      <c r="N15" s="235"/>
      <c r="O15" s="232"/>
      <c r="P15" s="233"/>
      <c r="Q15" s="113"/>
      <c r="R15" s="114"/>
      <c r="S15" s="114"/>
      <c r="T15" s="114"/>
    </row>
    <row r="16" spans="1:20" s="37" customFormat="1" ht="53.25" customHeight="1">
      <c r="A16" s="208"/>
      <c r="B16" s="208"/>
      <c r="C16" s="219"/>
      <c r="D16" s="208"/>
      <c r="E16" s="208"/>
      <c r="F16" s="42" t="s">
        <v>32</v>
      </c>
      <c r="G16" s="42" t="s">
        <v>33</v>
      </c>
      <c r="H16" s="42" t="s">
        <v>32</v>
      </c>
      <c r="I16" s="42" t="s">
        <v>33</v>
      </c>
      <c r="J16" s="220"/>
      <c r="K16" s="208"/>
      <c r="L16" s="206"/>
      <c r="M16" s="223"/>
      <c r="N16" s="236"/>
      <c r="O16" s="108" t="s">
        <v>180</v>
      </c>
      <c r="P16" s="108" t="s">
        <v>181</v>
      </c>
      <c r="Q16" s="113"/>
      <c r="R16" s="114"/>
      <c r="S16" s="114"/>
      <c r="T16" s="114"/>
    </row>
    <row r="17" spans="1:16" s="51" customFormat="1" ht="15.75" customHeight="1">
      <c r="A17" s="224" t="s">
        <v>71</v>
      </c>
      <c r="B17" s="224"/>
      <c r="C17" s="46"/>
      <c r="D17" s="46">
        <v>1</v>
      </c>
      <c r="E17" s="46">
        <v>2</v>
      </c>
      <c r="F17" s="46">
        <v>3</v>
      </c>
      <c r="G17" s="46">
        <v>4</v>
      </c>
      <c r="H17" s="46">
        <v>5</v>
      </c>
      <c r="I17" s="46">
        <v>6</v>
      </c>
      <c r="J17" s="46">
        <v>7</v>
      </c>
      <c r="K17" s="46">
        <v>8</v>
      </c>
      <c r="L17" s="46">
        <v>9</v>
      </c>
      <c r="M17" s="46">
        <v>10</v>
      </c>
      <c r="N17" s="50">
        <v>11</v>
      </c>
      <c r="O17" s="50">
        <v>12</v>
      </c>
      <c r="P17" s="50">
        <v>13</v>
      </c>
    </row>
    <row r="18" spans="1:16" s="37" customFormat="1" ht="22.5" customHeight="1">
      <c r="A18" s="225" t="s">
        <v>72</v>
      </c>
      <c r="B18" s="225"/>
      <c r="C18" s="46">
        <v>1</v>
      </c>
      <c r="D18" s="102">
        <v>1</v>
      </c>
      <c r="E18" s="102">
        <v>1</v>
      </c>
      <c r="F18" s="102">
        <v>0</v>
      </c>
      <c r="G18" s="102">
        <v>0</v>
      </c>
      <c r="H18" s="102">
        <v>2</v>
      </c>
      <c r="I18" s="102">
        <v>0</v>
      </c>
      <c r="J18" s="102">
        <v>2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</row>
    <row r="19" spans="1:16" s="37" customFormat="1" ht="24.75" customHeight="1">
      <c r="A19" s="216" t="s">
        <v>73</v>
      </c>
      <c r="B19" s="66" t="s">
        <v>74</v>
      </c>
      <c r="C19" s="46">
        <v>2</v>
      </c>
      <c r="D19" s="102">
        <v>1</v>
      </c>
      <c r="E19" s="102">
        <v>1</v>
      </c>
      <c r="F19" s="102">
        <v>0</v>
      </c>
      <c r="G19" s="102">
        <v>0</v>
      </c>
      <c r="H19" s="102">
        <v>2</v>
      </c>
      <c r="I19" s="102">
        <v>0</v>
      </c>
      <c r="J19" s="102">
        <v>2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</row>
    <row r="20" spans="1:16" s="34" customFormat="1" ht="27" customHeight="1">
      <c r="A20" s="216"/>
      <c r="B20" s="66" t="s">
        <v>75</v>
      </c>
      <c r="C20" s="46">
        <v>3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</row>
    <row r="21" spans="1:16" s="34" customFormat="1" ht="29.25" customHeight="1">
      <c r="A21" s="216"/>
      <c r="B21" s="67" t="s">
        <v>76</v>
      </c>
      <c r="C21" s="46">
        <v>4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</row>
    <row r="22" spans="1:16" s="34" customFormat="1" ht="27.75" customHeight="1">
      <c r="A22" s="216"/>
      <c r="B22" s="67" t="s">
        <v>77</v>
      </c>
      <c r="C22" s="46">
        <v>5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</row>
    <row r="23" s="34" customFormat="1" ht="12.75"/>
    <row r="24" spans="2:12" s="34" customFormat="1" ht="14.25" customHeight="1">
      <c r="B24" s="217"/>
      <c r="C24" s="217"/>
      <c r="D24" s="217"/>
      <c r="E24" s="217"/>
      <c r="F24" s="217"/>
      <c r="G24" s="217"/>
      <c r="H24" s="217"/>
      <c r="I24" s="68"/>
      <c r="J24" s="68"/>
      <c r="K24" s="68"/>
      <c r="L24" s="68"/>
    </row>
    <row r="25" s="34" customFormat="1" ht="12.75"/>
  </sheetData>
  <sheetProtection/>
  <mergeCells count="35">
    <mergeCell ref="O14:P15"/>
    <mergeCell ref="N14:N16"/>
    <mergeCell ref="D12:L12"/>
    <mergeCell ref="K14:K16"/>
    <mergeCell ref="J15:J16"/>
    <mergeCell ref="E14:E16"/>
    <mergeCell ref="D14:D16"/>
    <mergeCell ref="D5:O5"/>
    <mergeCell ref="O7:O8"/>
    <mergeCell ref="H7:J7"/>
    <mergeCell ref="D6:O6"/>
    <mergeCell ref="D7:D8"/>
    <mergeCell ref="E7:E8"/>
    <mergeCell ref="G7:G8"/>
    <mergeCell ref="N7:N8"/>
    <mergeCell ref="L7:M7"/>
    <mergeCell ref="A19:A22"/>
    <mergeCell ref="B24:H24"/>
    <mergeCell ref="A13:M13"/>
    <mergeCell ref="A14:B16"/>
    <mergeCell ref="C14:C16"/>
    <mergeCell ref="F14:J14"/>
    <mergeCell ref="M14:M16"/>
    <mergeCell ref="A17:B17"/>
    <mergeCell ref="A18:B18"/>
    <mergeCell ref="L1:M1"/>
    <mergeCell ref="H2:K2"/>
    <mergeCell ref="L14:L16"/>
    <mergeCell ref="F15:G15"/>
    <mergeCell ref="H15:I15"/>
    <mergeCell ref="F7:F8"/>
    <mergeCell ref="I3:K3"/>
    <mergeCell ref="I4:K4"/>
    <mergeCell ref="D3:F3"/>
    <mergeCell ref="K7:K8"/>
  </mergeCells>
  <conditionalFormatting sqref="D18:M22 D10:O10">
    <cfRule type="cellIs" priority="2" dxfId="0" operator="lessThan" stopIfTrue="1">
      <formula>0</formula>
    </cfRule>
  </conditionalFormatting>
  <conditionalFormatting sqref="N18:P22">
    <cfRule type="cellIs" priority="1" dxfId="0" operator="lessThan" stopIfTrue="1">
      <formula>0</formula>
    </cfRule>
  </conditionalFormatting>
  <printOptions/>
  <pageMargins left="0.984251968503937" right="0" top="0.7874015748031497" bottom="0" header="0" footer="0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V35"/>
  <sheetViews>
    <sheetView showGridLines="0" zoomScale="50" zoomScaleNormal="50" zoomScaleSheetLayoutView="75" zoomScalePageLayoutView="0" workbookViewId="0" topLeftCell="A4">
      <selection activeCell="O31" sqref="O31:S31"/>
    </sheetView>
  </sheetViews>
  <sheetFormatPr defaultColWidth="9.140625" defaultRowHeight="12.75"/>
  <cols>
    <col min="1" max="1" width="5.7109375" style="5" customWidth="1"/>
    <col min="2" max="2" width="30.28125" style="5" customWidth="1"/>
    <col min="3" max="3" width="3.28125" style="8" customWidth="1"/>
    <col min="4" max="4" width="12.8515625" style="5" customWidth="1"/>
    <col min="5" max="5" width="12.28125" style="5" customWidth="1"/>
    <col min="6" max="6" width="11.7109375" style="5" customWidth="1"/>
    <col min="7" max="7" width="12.421875" style="5" customWidth="1"/>
    <col min="8" max="8" width="11.00390625" style="5" customWidth="1"/>
    <col min="9" max="9" width="14.140625" style="5" customWidth="1"/>
    <col min="10" max="10" width="14.421875" style="5" customWidth="1"/>
    <col min="11" max="11" width="14.00390625" style="5" customWidth="1"/>
    <col min="12" max="12" width="13.8515625" style="5" customWidth="1"/>
    <col min="13" max="13" width="17.28125" style="5" customWidth="1"/>
    <col min="14" max="14" width="16.140625" style="5" customWidth="1"/>
    <col min="15" max="15" width="14.7109375" style="5" customWidth="1"/>
    <col min="16" max="16" width="13.421875" style="5" customWidth="1"/>
    <col min="17" max="17" width="13.7109375" style="5" customWidth="1"/>
    <col min="18" max="18" width="13.28125" style="5" customWidth="1"/>
    <col min="19" max="19" width="10.00390625" style="5" customWidth="1"/>
    <col min="20" max="16384" width="9.140625" style="5" customWidth="1"/>
  </cols>
  <sheetData>
    <row r="1" s="24" customFormat="1" ht="9.75" customHeight="1"/>
    <row r="2" spans="1:18" s="23" customFormat="1" ht="12.75">
      <c r="A2" s="271" t="s">
        <v>22</v>
      </c>
      <c r="B2" s="271"/>
      <c r="C2" s="271"/>
      <c r="D2" s="271"/>
      <c r="E2" s="5"/>
      <c r="F2" s="272" t="str">
        <f>IF('Титул ф.9'!D22=0," ",'Титул ф.9'!D22)</f>
        <v>Ульяновский областной суд </v>
      </c>
      <c r="G2" s="272"/>
      <c r="H2" s="272"/>
      <c r="I2" s="272"/>
      <c r="J2" s="272"/>
      <c r="K2" s="272"/>
      <c r="L2" s="272"/>
      <c r="M2" s="272"/>
      <c r="N2" s="272"/>
      <c r="O2" s="272"/>
      <c r="P2" s="3"/>
      <c r="Q2" s="5"/>
      <c r="R2" s="5"/>
    </row>
    <row r="3" spans="1:22" s="37" customFormat="1" ht="42.75" customHeight="1">
      <c r="A3" s="268" t="s">
        <v>208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52"/>
      <c r="T3" s="53"/>
      <c r="U3" s="53"/>
      <c r="V3" s="49"/>
    </row>
    <row r="4" spans="1:22" s="37" customFormat="1" ht="18" customHeight="1">
      <c r="A4" s="227" t="s">
        <v>201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40"/>
      <c r="T4" s="40"/>
      <c r="U4" s="40"/>
      <c r="V4" s="49"/>
    </row>
    <row r="5" spans="1:19" s="39" customFormat="1" ht="36" customHeight="1">
      <c r="A5" s="274" t="s">
        <v>109</v>
      </c>
      <c r="B5" s="274"/>
      <c r="C5" s="275" t="s">
        <v>107</v>
      </c>
      <c r="D5" s="264" t="s">
        <v>200</v>
      </c>
      <c r="E5" s="265"/>
      <c r="F5" s="265"/>
      <c r="G5" s="265"/>
      <c r="H5" s="266"/>
      <c r="I5" s="246" t="s">
        <v>197</v>
      </c>
      <c r="J5" s="246" t="s">
        <v>198</v>
      </c>
      <c r="K5" s="246" t="s">
        <v>199</v>
      </c>
      <c r="L5" s="258" t="s">
        <v>42</v>
      </c>
      <c r="M5" s="258"/>
      <c r="N5" s="258"/>
      <c r="O5" s="220" t="s">
        <v>207</v>
      </c>
      <c r="P5" s="220" t="s">
        <v>178</v>
      </c>
      <c r="Q5" s="220" t="s">
        <v>196</v>
      </c>
      <c r="R5" s="258" t="s">
        <v>41</v>
      </c>
      <c r="S5" s="48"/>
    </row>
    <row r="6" spans="1:19" s="39" customFormat="1" ht="42" customHeight="1">
      <c r="A6" s="274"/>
      <c r="B6" s="274"/>
      <c r="C6" s="275"/>
      <c r="D6" s="257" t="s">
        <v>35</v>
      </c>
      <c r="E6" s="257" t="s">
        <v>36</v>
      </c>
      <c r="F6" s="257" t="s">
        <v>37</v>
      </c>
      <c r="G6" s="258" t="s">
        <v>38</v>
      </c>
      <c r="H6" s="258" t="s">
        <v>110</v>
      </c>
      <c r="I6" s="247"/>
      <c r="J6" s="247"/>
      <c r="K6" s="247"/>
      <c r="L6" s="220" t="s">
        <v>192</v>
      </c>
      <c r="M6" s="220"/>
      <c r="N6" s="220" t="s">
        <v>206</v>
      </c>
      <c r="O6" s="220"/>
      <c r="P6" s="220"/>
      <c r="Q6" s="220"/>
      <c r="R6" s="258"/>
      <c r="S6" s="48"/>
    </row>
    <row r="7" spans="1:19" s="39" customFormat="1" ht="151.5" customHeight="1">
      <c r="A7" s="274"/>
      <c r="B7" s="274"/>
      <c r="C7" s="275"/>
      <c r="D7" s="257"/>
      <c r="E7" s="257"/>
      <c r="F7" s="257"/>
      <c r="G7" s="258"/>
      <c r="H7" s="258"/>
      <c r="I7" s="248"/>
      <c r="J7" s="248"/>
      <c r="K7" s="248"/>
      <c r="L7" s="43" t="s">
        <v>210</v>
      </c>
      <c r="M7" s="43" t="s">
        <v>212</v>
      </c>
      <c r="N7" s="220"/>
      <c r="O7" s="220"/>
      <c r="P7" s="220"/>
      <c r="Q7" s="220"/>
      <c r="R7" s="258"/>
      <c r="S7" s="48"/>
    </row>
    <row r="8" spans="1:19" s="57" customFormat="1" ht="12.75">
      <c r="A8" s="259"/>
      <c r="B8" s="259"/>
      <c r="C8" s="55"/>
      <c r="D8" s="54">
        <v>1</v>
      </c>
      <c r="E8" s="54">
        <v>2</v>
      </c>
      <c r="F8" s="54">
        <v>3</v>
      </c>
      <c r="G8" s="54">
        <v>4</v>
      </c>
      <c r="H8" s="54">
        <v>5</v>
      </c>
      <c r="I8" s="54">
        <v>6</v>
      </c>
      <c r="J8" s="54">
        <v>7</v>
      </c>
      <c r="K8" s="54">
        <v>8</v>
      </c>
      <c r="L8" s="54">
        <v>9</v>
      </c>
      <c r="M8" s="54">
        <v>10</v>
      </c>
      <c r="N8" s="54">
        <v>11</v>
      </c>
      <c r="O8" s="54">
        <v>12</v>
      </c>
      <c r="P8" s="54">
        <v>13</v>
      </c>
      <c r="Q8" s="54">
        <v>14</v>
      </c>
      <c r="R8" s="54">
        <v>15</v>
      </c>
      <c r="S8" s="56"/>
    </row>
    <row r="9" spans="1:19" s="34" customFormat="1" ht="26.25" customHeight="1">
      <c r="A9" s="273" t="s">
        <v>39</v>
      </c>
      <c r="B9" s="273"/>
      <c r="C9" s="54">
        <v>1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19"/>
      <c r="J9" s="20">
        <v>0</v>
      </c>
      <c r="K9" s="19"/>
      <c r="L9" s="19"/>
      <c r="M9" s="19"/>
      <c r="N9" s="19"/>
      <c r="O9" s="19"/>
      <c r="P9" s="20">
        <v>0</v>
      </c>
      <c r="Q9" s="20">
        <v>0</v>
      </c>
      <c r="R9" s="20">
        <v>0</v>
      </c>
      <c r="S9" s="37"/>
    </row>
    <row r="10" spans="1:19" s="34" customFormat="1" ht="27.75" customHeight="1">
      <c r="A10" s="270" t="s">
        <v>26</v>
      </c>
      <c r="B10" s="58" t="s">
        <v>179</v>
      </c>
      <c r="C10" s="54">
        <v>2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2</v>
      </c>
      <c r="N10" s="19"/>
      <c r="O10" s="20">
        <v>0</v>
      </c>
      <c r="P10" s="20">
        <v>0</v>
      </c>
      <c r="Q10" s="20">
        <v>0</v>
      </c>
      <c r="R10" s="20">
        <v>2</v>
      </c>
      <c r="S10" s="37"/>
    </row>
    <row r="11" spans="1:19" s="34" customFormat="1" ht="34.5" customHeight="1">
      <c r="A11" s="270"/>
      <c r="B11" s="59" t="s">
        <v>177</v>
      </c>
      <c r="C11" s="54">
        <v>3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37"/>
    </row>
    <row r="12" spans="1:22" s="34" customFormat="1" ht="35.25" customHeight="1">
      <c r="A12" s="270"/>
      <c r="B12" s="101" t="s">
        <v>172</v>
      </c>
      <c r="C12" s="54">
        <v>4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60"/>
      <c r="T12" s="60"/>
      <c r="U12" s="60"/>
      <c r="V12" s="37"/>
    </row>
    <row r="13" spans="1:2" ht="15.75">
      <c r="A13" s="5" t="s">
        <v>203</v>
      </c>
      <c r="B13" s="9"/>
    </row>
    <row r="15" spans="1:19" ht="36.75" customHeight="1">
      <c r="A15" s="269" t="s">
        <v>209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18"/>
    </row>
    <row r="16" spans="1:19" ht="33" customHeight="1">
      <c r="A16" s="255" t="s">
        <v>202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</row>
    <row r="17" spans="1:19" ht="27" customHeight="1">
      <c r="A17" s="244" t="s">
        <v>90</v>
      </c>
      <c r="B17" s="244"/>
      <c r="C17" s="267" t="s">
        <v>34</v>
      </c>
      <c r="D17" s="264" t="s">
        <v>200</v>
      </c>
      <c r="E17" s="265"/>
      <c r="F17" s="265"/>
      <c r="G17" s="265"/>
      <c r="H17" s="266"/>
      <c r="I17" s="246" t="s">
        <v>197</v>
      </c>
      <c r="J17" s="246" t="s">
        <v>198</v>
      </c>
      <c r="K17" s="246" t="s">
        <v>199</v>
      </c>
      <c r="L17" s="264" t="s">
        <v>97</v>
      </c>
      <c r="M17" s="265"/>
      <c r="N17" s="266"/>
      <c r="O17" s="220" t="s">
        <v>193</v>
      </c>
      <c r="P17" s="245" t="s">
        <v>178</v>
      </c>
      <c r="Q17" s="246" t="s">
        <v>196</v>
      </c>
      <c r="R17" s="246" t="s">
        <v>41</v>
      </c>
      <c r="S17" s="249" t="s">
        <v>249</v>
      </c>
    </row>
    <row r="18" spans="1:19" ht="96.75" customHeight="1">
      <c r="A18" s="244"/>
      <c r="B18" s="244"/>
      <c r="C18" s="267"/>
      <c r="D18" s="246" t="s">
        <v>35</v>
      </c>
      <c r="E18" s="246" t="s">
        <v>36</v>
      </c>
      <c r="F18" s="246" t="s">
        <v>37</v>
      </c>
      <c r="G18" s="246" t="s">
        <v>38</v>
      </c>
      <c r="H18" s="246" t="s">
        <v>78</v>
      </c>
      <c r="I18" s="247"/>
      <c r="J18" s="247"/>
      <c r="K18" s="247"/>
      <c r="L18" s="260" t="s">
        <v>191</v>
      </c>
      <c r="M18" s="261"/>
      <c r="N18" s="262" t="s">
        <v>214</v>
      </c>
      <c r="O18" s="220"/>
      <c r="P18" s="245"/>
      <c r="Q18" s="247"/>
      <c r="R18" s="247"/>
      <c r="S18" s="250"/>
    </row>
    <row r="19" spans="1:19" ht="146.25" customHeight="1">
      <c r="A19" s="244"/>
      <c r="B19" s="244"/>
      <c r="C19" s="267"/>
      <c r="D19" s="248"/>
      <c r="E19" s="248"/>
      <c r="F19" s="248"/>
      <c r="G19" s="248"/>
      <c r="H19" s="248"/>
      <c r="I19" s="248"/>
      <c r="J19" s="248"/>
      <c r="K19" s="248"/>
      <c r="L19" s="119" t="s">
        <v>211</v>
      </c>
      <c r="M19" s="119" t="s">
        <v>213</v>
      </c>
      <c r="N19" s="263"/>
      <c r="O19" s="220"/>
      <c r="P19" s="245"/>
      <c r="Q19" s="248"/>
      <c r="R19" s="248"/>
      <c r="S19" s="251"/>
    </row>
    <row r="20" spans="1:19" ht="15.75">
      <c r="A20" s="256" t="s">
        <v>71</v>
      </c>
      <c r="B20" s="256"/>
      <c r="C20" s="25"/>
      <c r="D20" s="32">
        <v>1</v>
      </c>
      <c r="E20" s="32">
        <v>2</v>
      </c>
      <c r="F20" s="32">
        <v>3</v>
      </c>
      <c r="G20" s="32">
        <v>4</v>
      </c>
      <c r="H20" s="32">
        <v>5</v>
      </c>
      <c r="I20" s="32">
        <v>6</v>
      </c>
      <c r="J20" s="32">
        <v>7</v>
      </c>
      <c r="K20" s="32">
        <v>8</v>
      </c>
      <c r="L20" s="32">
        <v>9</v>
      </c>
      <c r="M20" s="32">
        <v>10</v>
      </c>
      <c r="N20" s="32">
        <v>11</v>
      </c>
      <c r="O20" s="32">
        <v>12</v>
      </c>
      <c r="P20" s="32">
        <v>13</v>
      </c>
      <c r="Q20" s="32">
        <v>14</v>
      </c>
      <c r="R20" s="32">
        <v>15</v>
      </c>
      <c r="S20" s="32">
        <v>16</v>
      </c>
    </row>
    <row r="21" spans="1:19" ht="36" customHeight="1">
      <c r="A21" s="252" t="s">
        <v>111</v>
      </c>
      <c r="B21" s="253"/>
      <c r="C21" s="21">
        <v>1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2</v>
      </c>
      <c r="N21" s="19"/>
      <c r="O21" s="20">
        <v>0</v>
      </c>
      <c r="P21" s="20">
        <v>0</v>
      </c>
      <c r="Q21" s="20">
        <v>0</v>
      </c>
      <c r="R21" s="20">
        <v>2</v>
      </c>
      <c r="S21" s="20">
        <v>2</v>
      </c>
    </row>
    <row r="22" spans="1:19" ht="20.25" customHeight="1">
      <c r="A22" s="254" t="s">
        <v>73</v>
      </c>
      <c r="B22" s="22" t="s">
        <v>79</v>
      </c>
      <c r="C22" s="21">
        <v>2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2</v>
      </c>
      <c r="N22" s="19"/>
      <c r="O22" s="20">
        <v>0</v>
      </c>
      <c r="P22" s="20">
        <v>0</v>
      </c>
      <c r="Q22" s="20">
        <v>0</v>
      </c>
      <c r="R22" s="20">
        <v>2</v>
      </c>
      <c r="S22" s="20">
        <v>2</v>
      </c>
    </row>
    <row r="23" spans="1:19" ht="31.5">
      <c r="A23" s="254"/>
      <c r="B23" s="22" t="s">
        <v>80</v>
      </c>
      <c r="C23" s="21">
        <v>3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9"/>
      <c r="O23" s="132"/>
      <c r="P23" s="132"/>
      <c r="Q23" s="132"/>
      <c r="R23" s="132"/>
      <c r="S23" s="132"/>
    </row>
    <row r="24" spans="1:19" ht="21" customHeight="1">
      <c r="A24" s="254"/>
      <c r="B24" s="22" t="s">
        <v>81</v>
      </c>
      <c r="C24" s="21">
        <v>4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9"/>
      <c r="O24" s="132"/>
      <c r="P24" s="132"/>
      <c r="Q24" s="132"/>
      <c r="R24" s="132"/>
      <c r="S24" s="132"/>
    </row>
    <row r="25" spans="1:19" ht="18.75" customHeight="1">
      <c r="A25" s="254"/>
      <c r="B25" s="22" t="s">
        <v>82</v>
      </c>
      <c r="C25" s="21">
        <v>5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19"/>
      <c r="O25" s="20">
        <v>0</v>
      </c>
      <c r="P25" s="20">
        <v>0</v>
      </c>
      <c r="Q25" s="20">
        <v>0</v>
      </c>
      <c r="R25" s="20">
        <v>0</v>
      </c>
      <c r="S25" s="20">
        <v>0</v>
      </c>
    </row>
    <row r="26" spans="1:19" ht="12.75">
      <c r="A26" s="15"/>
      <c r="B26" s="15"/>
      <c r="C26" s="16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20.25">
      <c r="A27" s="15"/>
      <c r="B27" s="61" t="s">
        <v>112</v>
      </c>
      <c r="C27" s="62"/>
      <c r="D27" s="62"/>
      <c r="E27" s="15"/>
      <c r="F27" s="15"/>
      <c r="G27" s="110"/>
      <c r="H27" s="110"/>
      <c r="I27" s="110" t="s">
        <v>27</v>
      </c>
      <c r="J27" s="111"/>
      <c r="K27" s="111"/>
      <c r="L27" s="277" t="s">
        <v>462</v>
      </c>
      <c r="M27" s="277"/>
      <c r="N27" s="277"/>
      <c r="O27" s="277"/>
      <c r="P27" s="277"/>
      <c r="Q27" s="277"/>
      <c r="R27" s="277"/>
      <c r="S27" s="277"/>
    </row>
    <row r="28" spans="1:19" ht="36.75" customHeight="1">
      <c r="A28" s="240" t="s">
        <v>84</v>
      </c>
      <c r="B28" s="241"/>
      <c r="C28" s="50">
        <v>1</v>
      </c>
      <c r="D28" s="19"/>
      <c r="E28" s="15"/>
      <c r="F28" s="15"/>
      <c r="G28" s="111"/>
      <c r="H28" s="63"/>
      <c r="I28" s="63"/>
      <c r="J28" s="63"/>
      <c r="K28" s="64"/>
      <c r="L28" s="238" t="s">
        <v>113</v>
      </c>
      <c r="M28" s="238"/>
      <c r="N28" s="238"/>
      <c r="O28" s="238"/>
      <c r="P28" s="238"/>
      <c r="Q28" s="15"/>
      <c r="R28" s="15"/>
      <c r="S28" s="15"/>
    </row>
    <row r="29" spans="1:19" ht="34.5" customHeight="1">
      <c r="A29" s="240" t="s">
        <v>85</v>
      </c>
      <c r="B29" s="241"/>
      <c r="C29" s="50">
        <v>2</v>
      </c>
      <c r="D29" s="19"/>
      <c r="E29" s="15"/>
      <c r="F29" s="15"/>
      <c r="G29" s="118"/>
      <c r="H29" s="118"/>
      <c r="I29" s="242" t="s">
        <v>83</v>
      </c>
      <c r="J29" s="242"/>
      <c r="K29" s="242"/>
      <c r="L29" s="276" t="s">
        <v>463</v>
      </c>
      <c r="M29" s="276"/>
      <c r="N29" s="276"/>
      <c r="O29" s="276"/>
      <c r="P29" s="276"/>
      <c r="Q29" s="276"/>
      <c r="R29" s="276"/>
      <c r="S29" s="276"/>
    </row>
    <row r="30" spans="1:19" ht="12.75">
      <c r="A30" s="15"/>
      <c r="B30" s="15"/>
      <c r="C30" s="16"/>
      <c r="D30" s="15"/>
      <c r="E30" s="15"/>
      <c r="F30" s="15"/>
      <c r="G30" s="65"/>
      <c r="H30" s="65"/>
      <c r="I30" s="242"/>
      <c r="J30" s="242"/>
      <c r="K30" s="242"/>
      <c r="L30" s="238" t="s">
        <v>113</v>
      </c>
      <c r="M30" s="238"/>
      <c r="N30" s="238"/>
      <c r="O30" s="238"/>
      <c r="P30" s="238"/>
      <c r="Q30" s="15"/>
      <c r="R30" s="15"/>
      <c r="S30" s="15"/>
    </row>
    <row r="31" spans="1:19" ht="12.75">
      <c r="A31" s="15"/>
      <c r="B31" s="15"/>
      <c r="C31" s="16"/>
      <c r="D31" s="15"/>
      <c r="E31" s="15"/>
      <c r="F31" s="15"/>
      <c r="G31" s="17"/>
      <c r="H31" s="17"/>
      <c r="I31" s="17" t="s">
        <v>24</v>
      </c>
      <c r="J31" s="17"/>
      <c r="K31" s="17"/>
      <c r="L31" s="243" t="s">
        <v>464</v>
      </c>
      <c r="M31" s="243"/>
      <c r="N31" s="243"/>
      <c r="O31" s="237" t="s">
        <v>465</v>
      </c>
      <c r="P31" s="237"/>
      <c r="Q31" s="237"/>
      <c r="R31" s="237"/>
      <c r="S31" s="237"/>
    </row>
    <row r="32" spans="1:19" ht="12.75">
      <c r="A32" s="15"/>
      <c r="B32" s="15"/>
      <c r="C32" s="16"/>
      <c r="D32" s="15"/>
      <c r="E32" s="15"/>
      <c r="F32" s="15"/>
      <c r="G32" s="17"/>
      <c r="H32" s="17"/>
      <c r="I32" s="17"/>
      <c r="J32" s="17"/>
      <c r="K32" s="17"/>
      <c r="L32" s="17"/>
      <c r="M32" s="112" t="s">
        <v>215</v>
      </c>
      <c r="N32" s="17"/>
      <c r="O32" s="239" t="s">
        <v>25</v>
      </c>
      <c r="P32" s="239"/>
      <c r="Q32" s="15"/>
      <c r="R32" s="15"/>
      <c r="S32" s="15"/>
    </row>
    <row r="33" spans="1:19" ht="12.75">
      <c r="A33" s="15"/>
      <c r="B33" s="15"/>
      <c r="C33" s="1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5"/>
      <c r="B34" s="15"/>
      <c r="C34" s="16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5.75">
      <c r="A35" s="120" t="s">
        <v>190</v>
      </c>
      <c r="B35" s="15"/>
      <c r="C35" s="16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</sheetData>
  <sheetProtection/>
  <mergeCells count="59">
    <mergeCell ref="L6:M6"/>
    <mergeCell ref="A2:D2"/>
    <mergeCell ref="F2:O2"/>
    <mergeCell ref="A4:R4"/>
    <mergeCell ref="R5:R7"/>
    <mergeCell ref="D6:D7"/>
    <mergeCell ref="L5:N5"/>
    <mergeCell ref="F6:F7"/>
    <mergeCell ref="A5:B7"/>
    <mergeCell ref="C5:C7"/>
    <mergeCell ref="K5:K7"/>
    <mergeCell ref="A3:R3"/>
    <mergeCell ref="A15:R15"/>
    <mergeCell ref="G6:G7"/>
    <mergeCell ref="Q5:Q7"/>
    <mergeCell ref="D5:H5"/>
    <mergeCell ref="P5:P7"/>
    <mergeCell ref="O5:O7"/>
    <mergeCell ref="A10:A12"/>
    <mergeCell ref="N6:N7"/>
    <mergeCell ref="A9:B9"/>
    <mergeCell ref="A8:B8"/>
    <mergeCell ref="D18:D19"/>
    <mergeCell ref="F18:F19"/>
    <mergeCell ref="G18:G19"/>
    <mergeCell ref="C17:C19"/>
    <mergeCell ref="D17:H17"/>
    <mergeCell ref="E6:E7"/>
    <mergeCell ref="I5:I7"/>
    <mergeCell ref="J5:J7"/>
    <mergeCell ref="H6:H7"/>
    <mergeCell ref="A16:S16"/>
    <mergeCell ref="E18:E19"/>
    <mergeCell ref="I17:I19"/>
    <mergeCell ref="A20:B20"/>
    <mergeCell ref="H18:H19"/>
    <mergeCell ref="L18:M18"/>
    <mergeCell ref="N18:N19"/>
    <mergeCell ref="J17:J19"/>
    <mergeCell ref="K17:K19"/>
    <mergeCell ref="L17:N17"/>
    <mergeCell ref="A17:B19"/>
    <mergeCell ref="L28:P28"/>
    <mergeCell ref="L27:S27"/>
    <mergeCell ref="P17:P19"/>
    <mergeCell ref="Q17:Q19"/>
    <mergeCell ref="R17:R19"/>
    <mergeCell ref="S17:S19"/>
    <mergeCell ref="O17:O19"/>
    <mergeCell ref="A21:B21"/>
    <mergeCell ref="A22:A25"/>
    <mergeCell ref="O31:S31"/>
    <mergeCell ref="L30:P30"/>
    <mergeCell ref="O32:P32"/>
    <mergeCell ref="A28:B28"/>
    <mergeCell ref="A29:B29"/>
    <mergeCell ref="I29:K30"/>
    <mergeCell ref="L29:S29"/>
    <mergeCell ref="L31:N31"/>
  </mergeCells>
  <conditionalFormatting sqref="D9:R12">
    <cfRule type="cellIs" priority="3" dxfId="0" operator="lessThan" stopIfTrue="1">
      <formula>0</formula>
    </cfRule>
  </conditionalFormatting>
  <conditionalFormatting sqref="D21:S25">
    <cfRule type="cellIs" priority="2" dxfId="0" operator="lessThan" stopIfTrue="1">
      <formula>0</formula>
    </cfRule>
  </conditionalFormatting>
  <conditionalFormatting sqref="D28:D29">
    <cfRule type="cellIs" priority="1" dxfId="0" operator="lessThan" stopIfTrue="1">
      <formula>0</formula>
    </cfRule>
  </conditionalFormatting>
  <printOptions/>
  <pageMargins left="0.7874015748031497" right="0.15748031496062992" top="0.7874015748031497" bottom="0.3937007874015748" header="0" footer="0"/>
  <pageSetup fitToHeight="1" fitToWidth="1" horizontalDpi="600" verticalDpi="600" orientation="landscape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14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421875" style="135" customWidth="1"/>
    <col min="2" max="2" width="12.8515625" style="121" customWidth="1"/>
    <col min="3" max="3" width="57.7109375" style="122" customWidth="1"/>
    <col min="4" max="4" width="52.28125" style="122" customWidth="1"/>
    <col min="5" max="5" width="15.28125" style="0" customWidth="1"/>
    <col min="6" max="16384" width="9.140625" style="9" customWidth="1"/>
  </cols>
  <sheetData>
    <row r="1" spans="1:5" s="109" customFormat="1" ht="32.25" customHeight="1" thickBot="1">
      <c r="A1" s="137" t="s">
        <v>216</v>
      </c>
      <c r="B1" s="138" t="s">
        <v>217</v>
      </c>
      <c r="C1" s="139" t="s">
        <v>218</v>
      </c>
      <c r="D1" s="139" t="s">
        <v>219</v>
      </c>
      <c r="E1" s="139" t="s">
        <v>220</v>
      </c>
    </row>
    <row r="2" spans="1:5" ht="12.75">
      <c r="A2" s="133">
        <f>IF((SUM('Разделы 3, 4, 5'!N21:N21)=SUM('Разделы 3, 4, 5'!N11:N12)),"","Неверно!")</f>
      </c>
      <c r="B2" s="134" t="s">
        <v>252</v>
      </c>
      <c r="C2" s="128" t="s">
        <v>253</v>
      </c>
      <c r="D2" s="128" t="s">
        <v>232</v>
      </c>
      <c r="E2" s="128" t="str">
        <f>CONCATENATE(SUM('Разделы 3, 4, 5'!N21:N21),"=",SUM('Разделы 3, 4, 5'!N11:N12))</f>
        <v>0=0</v>
      </c>
    </row>
    <row r="3" spans="1:5" ht="25.5">
      <c r="A3" s="133">
        <f>IF((SUM('Разделы 3, 4, 5'!D28:D29)=0),"","Неверно!")</f>
      </c>
      <c r="B3" s="134" t="s">
        <v>254</v>
      </c>
      <c r="C3" s="128" t="s">
        <v>255</v>
      </c>
      <c r="D3" s="128" t="s">
        <v>256</v>
      </c>
      <c r="E3" s="128" t="str">
        <f>CONCATENATE(SUM('Разделы 3, 4, 5'!D28:D29),"=",0)</f>
        <v>0=0</v>
      </c>
    </row>
    <row r="4" spans="1:5" ht="12.75">
      <c r="A4" s="133">
        <f>IF((SUM('Разделы 1, 2'!J18:J18)=SUM('Разделы 1, 2'!F18:I18)),"","Неверно!")</f>
      </c>
      <c r="B4" s="134" t="s">
        <v>257</v>
      </c>
      <c r="C4" s="128" t="s">
        <v>258</v>
      </c>
      <c r="D4" s="128" t="s">
        <v>238</v>
      </c>
      <c r="E4" s="128" t="str">
        <f>CONCATENATE(SUM('Разделы 1, 2'!J18:J18),"=",SUM('Разделы 1, 2'!F18:I18))</f>
        <v>2=2</v>
      </c>
    </row>
    <row r="5" spans="1:5" ht="12.75">
      <c r="A5" s="133">
        <f>IF((SUM('Разделы 1, 2'!J19:J19)=SUM('Разделы 1, 2'!F19:I19)),"","Неверно!")</f>
      </c>
      <c r="B5" s="134" t="s">
        <v>257</v>
      </c>
      <c r="C5" s="128" t="s">
        <v>259</v>
      </c>
      <c r="D5" s="128" t="s">
        <v>238</v>
      </c>
      <c r="E5" s="128" t="str">
        <f>CONCATENATE(SUM('Разделы 1, 2'!J19:J19),"=",SUM('Разделы 1, 2'!F19:I19))</f>
        <v>2=2</v>
      </c>
    </row>
    <row r="6" spans="1:5" ht="12.75">
      <c r="A6" s="133">
        <f>IF((SUM('Разделы 1, 2'!J20:J20)=SUM('Разделы 1, 2'!F20:I20)),"","Неверно!")</f>
      </c>
      <c r="B6" s="134" t="s">
        <v>257</v>
      </c>
      <c r="C6" s="128" t="s">
        <v>260</v>
      </c>
      <c r="D6" s="128" t="s">
        <v>238</v>
      </c>
      <c r="E6" s="128" t="str">
        <f>CONCATENATE(SUM('Разделы 1, 2'!J20:J20),"=",SUM('Разделы 1, 2'!F20:I20))</f>
        <v>0=0</v>
      </c>
    </row>
    <row r="7" spans="1:5" ht="12.75">
      <c r="A7" s="133">
        <f>IF((SUM('Разделы 1, 2'!J21:J21)=SUM('Разделы 1, 2'!F21:I21)),"","Неверно!")</f>
      </c>
      <c r="B7" s="134" t="s">
        <v>257</v>
      </c>
      <c r="C7" s="128" t="s">
        <v>261</v>
      </c>
      <c r="D7" s="128" t="s">
        <v>238</v>
      </c>
      <c r="E7" s="128" t="str">
        <f>CONCATENATE(SUM('Разделы 1, 2'!J21:J21),"=",SUM('Разделы 1, 2'!F21:I21))</f>
        <v>0=0</v>
      </c>
    </row>
    <row r="8" spans="1:5" ht="12.75">
      <c r="A8" s="133">
        <f>IF((SUM('Разделы 1, 2'!J22:J22)=SUM('Разделы 1, 2'!F22:I22)),"","Неверно!")</f>
      </c>
      <c r="B8" s="134" t="s">
        <v>257</v>
      </c>
      <c r="C8" s="128" t="s">
        <v>262</v>
      </c>
      <c r="D8" s="128" t="s">
        <v>238</v>
      </c>
      <c r="E8" s="128" t="str">
        <f>CONCATENATE(SUM('Разделы 1, 2'!J22:J22),"=",SUM('Разделы 1, 2'!F22:I22))</f>
        <v>0=0</v>
      </c>
    </row>
    <row r="9" spans="1:5" ht="38.25">
      <c r="A9" s="133">
        <f>IF((SUM('Разделы 3, 4, 5'!R9:R9)+SUM('Разделы 3, 4, 5'!L10:M12)+SUM('Разделы 3, 4, 5'!O10:O12)+SUM('Разделы 3, 4, 5'!N11:N12)=SUM('Разделы 1, 2'!F18:F18)+SUM('Разделы 1, 2'!H18:H18)),"","Неверно!")</f>
      </c>
      <c r="B9" s="134" t="s">
        <v>263</v>
      </c>
      <c r="C9" s="128" t="s">
        <v>264</v>
      </c>
      <c r="D9" s="128" t="s">
        <v>248</v>
      </c>
      <c r="E9" s="128" t="str">
        <f>CONCATENATE(SUM('Разделы 3, 4, 5'!R9:R9),"+",SUM('Разделы 3, 4, 5'!L10:M12),"+",SUM('Разделы 3, 4, 5'!O10:O12),"+",SUM('Разделы 3, 4, 5'!N11:N12),"=",SUM('Разделы 1, 2'!F18:F18),"+",SUM('Разделы 1, 2'!H18:H18))</f>
        <v>0+2+0+0=0+2</v>
      </c>
    </row>
    <row r="10" spans="1:5" ht="12.75">
      <c r="A10" s="133">
        <f>IF((SUM('Разделы 3, 4, 5'!N10:N10)=0),"","Неверно!")</f>
      </c>
      <c r="B10" s="134" t="s">
        <v>265</v>
      </c>
      <c r="C10" s="128" t="s">
        <v>266</v>
      </c>
      <c r="D10" s="128" t="s">
        <v>243</v>
      </c>
      <c r="E10" s="128" t="str">
        <f>CONCATENATE(SUM('Разделы 3, 4, 5'!N10:N10),"=",0)</f>
        <v>0=0</v>
      </c>
    </row>
    <row r="11" spans="1:5" ht="12.75">
      <c r="A11" s="133">
        <f>IF((SUM('Разделы 1, 2'!J10:J10)=SUM('Разделы 1, 2'!H10:H10)+SUM('Разделы 1, 2'!I10:I10)),"","Неверно!")</f>
      </c>
      <c r="B11" s="134" t="s">
        <v>267</v>
      </c>
      <c r="C11" s="128" t="s">
        <v>268</v>
      </c>
      <c r="D11" s="128" t="s">
        <v>234</v>
      </c>
      <c r="E11" s="128" t="str">
        <f>CONCATENATE(SUM('Разделы 1, 2'!J10:J10),"=",SUM('Разделы 1, 2'!H10:H10),"+",SUM('Разделы 1, 2'!I10:I10))</f>
        <v>51=50+1</v>
      </c>
    </row>
    <row r="12" spans="1:5" ht="12.75">
      <c r="A12" s="133">
        <f>IF((SUM('Разделы 1, 2'!K10:K10)=0),"","Неверно!")</f>
      </c>
      <c r="B12" s="134" t="s">
        <v>269</v>
      </c>
      <c r="C12" s="128" t="s">
        <v>270</v>
      </c>
      <c r="D12" s="128" t="s">
        <v>245</v>
      </c>
      <c r="E12" s="128" t="str">
        <f>CONCATENATE(SUM('Разделы 1, 2'!K10:K10),"=",0)</f>
        <v>0=0</v>
      </c>
    </row>
    <row r="13" spans="1:5" ht="12.75">
      <c r="A13" s="133">
        <f>IF((SUM('Разделы 3, 4, 5'!H21:H21)=SUM('Разделы 3, 4, 5'!D21:G21)),"","Неверно!")</f>
      </c>
      <c r="B13" s="134" t="s">
        <v>271</v>
      </c>
      <c r="C13" s="128" t="s">
        <v>272</v>
      </c>
      <c r="D13" s="128" t="s">
        <v>222</v>
      </c>
      <c r="E13" s="128" t="str">
        <f>CONCATENATE(SUM('Разделы 3, 4, 5'!H21:H21),"=",SUM('Разделы 3, 4, 5'!D21:G21))</f>
        <v>0=0</v>
      </c>
    </row>
    <row r="14" spans="1:5" ht="12.75">
      <c r="A14" s="133">
        <f>IF((SUM('Разделы 3, 4, 5'!H22:H22)=SUM('Разделы 3, 4, 5'!D22:G22)),"","Неверно!")</f>
      </c>
      <c r="B14" s="134" t="s">
        <v>271</v>
      </c>
      <c r="C14" s="128" t="s">
        <v>273</v>
      </c>
      <c r="D14" s="128" t="s">
        <v>222</v>
      </c>
      <c r="E14" s="128" t="str">
        <f>CONCATENATE(SUM('Разделы 3, 4, 5'!H22:H22),"=",SUM('Разделы 3, 4, 5'!D22:G22))</f>
        <v>0=0</v>
      </c>
    </row>
    <row r="15" spans="1:5" ht="12.75">
      <c r="A15" s="133">
        <f>IF((SUM('Разделы 3, 4, 5'!H23:H23)=SUM('Разделы 3, 4, 5'!D23:G23)),"","Неверно!")</f>
      </c>
      <c r="B15" s="134" t="s">
        <v>271</v>
      </c>
      <c r="C15" s="128" t="s">
        <v>274</v>
      </c>
      <c r="D15" s="128" t="s">
        <v>222</v>
      </c>
      <c r="E15" s="128" t="str">
        <f>CONCATENATE(SUM('Разделы 3, 4, 5'!H23:H23),"=",SUM('Разделы 3, 4, 5'!D23:G23))</f>
        <v>0=0</v>
      </c>
    </row>
    <row r="16" spans="1:5" ht="12.75">
      <c r="A16" s="133">
        <f>IF((SUM('Разделы 3, 4, 5'!H24:H24)=SUM('Разделы 3, 4, 5'!D24:G24)),"","Неверно!")</f>
      </c>
      <c r="B16" s="134" t="s">
        <v>271</v>
      </c>
      <c r="C16" s="128" t="s">
        <v>275</v>
      </c>
      <c r="D16" s="128" t="s">
        <v>222</v>
      </c>
      <c r="E16" s="128" t="str">
        <f>CONCATENATE(SUM('Разделы 3, 4, 5'!H24:H24),"=",SUM('Разделы 3, 4, 5'!D24:G24))</f>
        <v>0=0</v>
      </c>
    </row>
    <row r="17" spans="1:5" ht="12.75">
      <c r="A17" s="133">
        <f>IF((SUM('Разделы 3, 4, 5'!H25:H25)=SUM('Разделы 3, 4, 5'!D25:G25)),"","Неверно!")</f>
      </c>
      <c r="B17" s="134" t="s">
        <v>271</v>
      </c>
      <c r="C17" s="128" t="s">
        <v>276</v>
      </c>
      <c r="D17" s="128" t="s">
        <v>222</v>
      </c>
      <c r="E17" s="128" t="str">
        <f>CONCATENATE(SUM('Разделы 3, 4, 5'!H25:H25),"=",SUM('Разделы 3, 4, 5'!D25:G25))</f>
        <v>0=0</v>
      </c>
    </row>
    <row r="18" spans="1:5" ht="25.5">
      <c r="A18" s="133">
        <f>IF((SUM('Разделы 3, 4, 5'!M21:M21)+SUM('Разделы 3, 4, 5'!O21:O21)=SUM('Разделы 3, 4, 5'!M10:M10)+SUM('Разделы 3, 4, 5'!O10:O10)),"","Неверно!")</f>
      </c>
      <c r="B18" s="134" t="s">
        <v>277</v>
      </c>
      <c r="C18" s="128" t="s">
        <v>278</v>
      </c>
      <c r="D18" s="128" t="s">
        <v>240</v>
      </c>
      <c r="E18" s="128" t="str">
        <f>CONCATENATE(SUM('Разделы 3, 4, 5'!M21:M21),"+",SUM('Разделы 3, 4, 5'!O21:O21),"=",SUM('Разделы 3, 4, 5'!M10:M10),"+",SUM('Разделы 3, 4, 5'!O10:O10))</f>
        <v>2+0=2+0</v>
      </c>
    </row>
    <row r="19" spans="1:5" ht="25.5">
      <c r="A19" s="133">
        <f>IF((SUM('Разделы 3, 4, 5'!L21:L21)+SUM('Разделы 3, 4, 5'!O21:O21)=SUM('Разделы 3, 4, 5'!L10:L10)+SUM('Разделы 3, 4, 5'!O10:O10)),"","Неверно!")</f>
      </c>
      <c r="B19" s="134" t="s">
        <v>277</v>
      </c>
      <c r="C19" s="128" t="s">
        <v>279</v>
      </c>
      <c r="D19" s="128" t="s">
        <v>240</v>
      </c>
      <c r="E19" s="128" t="str">
        <f>CONCATENATE(SUM('Разделы 3, 4, 5'!L21:L21),"+",SUM('Разделы 3, 4, 5'!O21:O21),"=",SUM('Разделы 3, 4, 5'!L10:L10),"+",SUM('Разделы 3, 4, 5'!O10:O10))</f>
        <v>0+0=0+0</v>
      </c>
    </row>
    <row r="20" spans="1:5" ht="25.5">
      <c r="A20" s="133">
        <f>IF((SUM('Разделы 3, 4, 5'!D21:D21)=SUM('Разделы 3, 4, 5'!D9:D9)),"","Неверно!")</f>
      </c>
      <c r="B20" s="134" t="s">
        <v>280</v>
      </c>
      <c r="C20" s="128" t="s">
        <v>281</v>
      </c>
      <c r="D20" s="128" t="s">
        <v>246</v>
      </c>
      <c r="E20" s="128" t="str">
        <f>CONCATENATE(SUM('Разделы 3, 4, 5'!D21:D21),"=",SUM('Разделы 3, 4, 5'!D9:D9))</f>
        <v>0=0</v>
      </c>
    </row>
    <row r="21" spans="1:5" ht="25.5">
      <c r="A21" s="133">
        <f>IF((SUM('Разделы 3, 4, 5'!E21:E21)=SUM('Разделы 3, 4, 5'!E9:E9)),"","Неверно!")</f>
      </c>
      <c r="B21" s="134" t="s">
        <v>280</v>
      </c>
      <c r="C21" s="128" t="s">
        <v>282</v>
      </c>
      <c r="D21" s="128" t="s">
        <v>246</v>
      </c>
      <c r="E21" s="128" t="str">
        <f>CONCATENATE(SUM('Разделы 3, 4, 5'!E21:E21),"=",SUM('Разделы 3, 4, 5'!E9:E9))</f>
        <v>0=0</v>
      </c>
    </row>
    <row r="22" spans="1:5" ht="25.5">
      <c r="A22" s="133">
        <f>IF((SUM('Разделы 3, 4, 5'!F21:F21)=SUM('Разделы 3, 4, 5'!F9:F9)),"","Неверно!")</f>
      </c>
      <c r="B22" s="134" t="s">
        <v>280</v>
      </c>
      <c r="C22" s="128" t="s">
        <v>283</v>
      </c>
      <c r="D22" s="128" t="s">
        <v>246</v>
      </c>
      <c r="E22" s="128" t="str">
        <f>CONCATENATE(SUM('Разделы 3, 4, 5'!F21:F21),"=",SUM('Разделы 3, 4, 5'!F9:F9))</f>
        <v>0=0</v>
      </c>
    </row>
    <row r="23" spans="1:5" ht="25.5">
      <c r="A23" s="133">
        <f>IF((SUM('Разделы 3, 4, 5'!G21:G21)=SUM('Разделы 3, 4, 5'!G9:G9)),"","Неверно!")</f>
      </c>
      <c r="B23" s="134" t="s">
        <v>280</v>
      </c>
      <c r="C23" s="128" t="s">
        <v>284</v>
      </c>
      <c r="D23" s="128" t="s">
        <v>246</v>
      </c>
      <c r="E23" s="128" t="str">
        <f>CONCATENATE(SUM('Разделы 3, 4, 5'!G21:G21),"=",SUM('Разделы 3, 4, 5'!G9:G9))</f>
        <v>0=0</v>
      </c>
    </row>
    <row r="24" spans="1:5" ht="25.5">
      <c r="A24" s="133">
        <f>IF((SUM('Разделы 3, 4, 5'!H21:H21)=SUM('Разделы 3, 4, 5'!H9:H9)),"","Неверно!")</f>
      </c>
      <c r="B24" s="134" t="s">
        <v>280</v>
      </c>
      <c r="C24" s="128" t="s">
        <v>285</v>
      </c>
      <c r="D24" s="128" t="s">
        <v>246</v>
      </c>
      <c r="E24" s="128" t="str">
        <f>CONCATENATE(SUM('Разделы 3, 4, 5'!H21:H21),"=",SUM('Разделы 3, 4, 5'!H9:H9))</f>
        <v>0=0</v>
      </c>
    </row>
    <row r="25" spans="1:5" ht="25.5">
      <c r="A25" s="133">
        <f>IF((SUM('Разделы 3, 4, 5'!I21:I21)=SUM('Разделы 3, 4, 5'!I9:I9)),"","Неверно!")</f>
      </c>
      <c r="B25" s="134" t="s">
        <v>280</v>
      </c>
      <c r="C25" s="128" t="s">
        <v>286</v>
      </c>
      <c r="D25" s="128" t="s">
        <v>246</v>
      </c>
      <c r="E25" s="128" t="str">
        <f>CONCATENATE(SUM('Разделы 3, 4, 5'!I21:I21),"=",SUM('Разделы 3, 4, 5'!I9:I9))</f>
        <v>0=0</v>
      </c>
    </row>
    <row r="26" spans="1:5" ht="25.5">
      <c r="A26" s="133">
        <f>IF((SUM('Разделы 3, 4, 5'!J21:J21)=SUM('Разделы 3, 4, 5'!J9:J9)),"","Неверно!")</f>
      </c>
      <c r="B26" s="134" t="s">
        <v>280</v>
      </c>
      <c r="C26" s="128" t="s">
        <v>287</v>
      </c>
      <c r="D26" s="128" t="s">
        <v>246</v>
      </c>
      <c r="E26" s="128" t="str">
        <f>CONCATENATE(SUM('Разделы 3, 4, 5'!J21:J21),"=",SUM('Разделы 3, 4, 5'!J9:J9))</f>
        <v>0=0</v>
      </c>
    </row>
    <row r="27" spans="1:5" ht="25.5">
      <c r="A27" s="133">
        <f>IF((SUM('Разделы 3, 4, 5'!K21:K21)=SUM('Разделы 3, 4, 5'!K9:K9)),"","Неверно!")</f>
      </c>
      <c r="B27" s="134" t="s">
        <v>280</v>
      </c>
      <c r="C27" s="128" t="s">
        <v>288</v>
      </c>
      <c r="D27" s="128" t="s">
        <v>246</v>
      </c>
      <c r="E27" s="128" t="str">
        <f>CONCATENATE(SUM('Разделы 3, 4, 5'!K21:K21),"=",SUM('Разделы 3, 4, 5'!K9:K9))</f>
        <v>0=0</v>
      </c>
    </row>
    <row r="28" spans="1:5" ht="38.25">
      <c r="A28" s="133">
        <f>IF((SUM('Разделы 3, 4, 5'!R21:R21)=SUM('Разделы 3, 4, 5'!R9:R9)+SUM('Разделы 3, 4, 5'!L10:L10)+SUM('Разделы 3, 4, 5'!M10:M10)+SUM('Разделы 3, 4, 5'!O10:O10)),"","Неверно!")</f>
      </c>
      <c r="B28" s="134" t="s">
        <v>289</v>
      </c>
      <c r="C28" s="128" t="s">
        <v>290</v>
      </c>
      <c r="D28" s="128" t="s">
        <v>247</v>
      </c>
      <c r="E28" s="128" t="str">
        <f>CONCATENATE(SUM('Разделы 3, 4, 5'!R21:R21),"=",SUM('Разделы 3, 4, 5'!R9:R9),"+",SUM('Разделы 3, 4, 5'!L10:L10),"+",SUM('Разделы 3, 4, 5'!M10:M10),"+",SUM('Разделы 3, 4, 5'!O10:O10))</f>
        <v>2=0+0+2+0</v>
      </c>
    </row>
    <row r="29" spans="1:5" ht="12.75">
      <c r="A29" s="133">
        <f>IF((SUM('Разделы 3, 4, 5'!D11:D11)=0),"","Неверно!")</f>
      </c>
      <c r="B29" s="134" t="s">
        <v>291</v>
      </c>
      <c r="C29" s="128" t="s">
        <v>292</v>
      </c>
      <c r="D29" s="128" t="s">
        <v>230</v>
      </c>
      <c r="E29" s="128" t="str">
        <f>CONCATENATE(SUM('Разделы 3, 4, 5'!D11:D11),"=",0)</f>
        <v>0=0</v>
      </c>
    </row>
    <row r="30" spans="1:5" ht="12.75">
      <c r="A30" s="133">
        <f>IF((SUM('Разделы 3, 4, 5'!M11:M11)=0),"","Неверно!")</f>
      </c>
      <c r="B30" s="134" t="s">
        <v>291</v>
      </c>
      <c r="C30" s="128" t="s">
        <v>293</v>
      </c>
      <c r="D30" s="128" t="s">
        <v>230</v>
      </c>
      <c r="E30" s="128" t="str">
        <f>CONCATENATE(SUM('Разделы 3, 4, 5'!M11:M11),"=",0)</f>
        <v>0=0</v>
      </c>
    </row>
    <row r="31" spans="1:5" ht="12.75">
      <c r="A31" s="133">
        <f>IF((SUM('Разделы 3, 4, 5'!N11:N11)=0),"","Неверно!")</f>
      </c>
      <c r="B31" s="134" t="s">
        <v>291</v>
      </c>
      <c r="C31" s="128" t="s">
        <v>294</v>
      </c>
      <c r="D31" s="128" t="s">
        <v>230</v>
      </c>
      <c r="E31" s="128" t="str">
        <f>CONCATENATE(SUM('Разделы 3, 4, 5'!N11:N11),"=",0)</f>
        <v>0=0</v>
      </c>
    </row>
    <row r="32" spans="1:5" ht="12.75">
      <c r="A32" s="133">
        <f>IF((SUM('Разделы 3, 4, 5'!O11:O11)=0),"","Неверно!")</f>
      </c>
      <c r="B32" s="134" t="s">
        <v>291</v>
      </c>
      <c r="C32" s="128" t="s">
        <v>295</v>
      </c>
      <c r="D32" s="128" t="s">
        <v>230</v>
      </c>
      <c r="E32" s="128" t="str">
        <f>CONCATENATE(SUM('Разделы 3, 4, 5'!O11:O11),"=",0)</f>
        <v>0=0</v>
      </c>
    </row>
    <row r="33" spans="1:5" ht="12.75">
      <c r="A33" s="133">
        <f>IF((SUM('Разделы 3, 4, 5'!P11:P11)=0),"","Неверно!")</f>
      </c>
      <c r="B33" s="134" t="s">
        <v>291</v>
      </c>
      <c r="C33" s="128" t="s">
        <v>296</v>
      </c>
      <c r="D33" s="128" t="s">
        <v>230</v>
      </c>
      <c r="E33" s="128" t="str">
        <f>CONCATENATE(SUM('Разделы 3, 4, 5'!P11:P11),"=",0)</f>
        <v>0=0</v>
      </c>
    </row>
    <row r="34" spans="1:5" ht="12.75">
      <c r="A34" s="133">
        <f>IF((SUM('Разделы 3, 4, 5'!Q11:Q11)=0),"","Неверно!")</f>
      </c>
      <c r="B34" s="134" t="s">
        <v>291</v>
      </c>
      <c r="C34" s="128" t="s">
        <v>297</v>
      </c>
      <c r="D34" s="128" t="s">
        <v>230</v>
      </c>
      <c r="E34" s="128" t="str">
        <f>CONCATENATE(SUM('Разделы 3, 4, 5'!Q11:Q11),"=",0)</f>
        <v>0=0</v>
      </c>
    </row>
    <row r="35" spans="1:5" ht="12.75">
      <c r="A35" s="133">
        <f>IF((SUM('Разделы 3, 4, 5'!R11:R11)=0),"","Неверно!")</f>
      </c>
      <c r="B35" s="134" t="s">
        <v>291</v>
      </c>
      <c r="C35" s="128" t="s">
        <v>298</v>
      </c>
      <c r="D35" s="128" t="s">
        <v>230</v>
      </c>
      <c r="E35" s="128" t="str">
        <f>CONCATENATE(SUM('Разделы 3, 4, 5'!R11:R11),"=",0)</f>
        <v>0=0</v>
      </c>
    </row>
    <row r="36" spans="1:5" ht="12.75">
      <c r="A36" s="133">
        <f>IF((SUM('Разделы 3, 4, 5'!E11:E11)=0),"","Неверно!")</f>
      </c>
      <c r="B36" s="134" t="s">
        <v>291</v>
      </c>
      <c r="C36" s="128" t="s">
        <v>299</v>
      </c>
      <c r="D36" s="128" t="s">
        <v>230</v>
      </c>
      <c r="E36" s="128" t="str">
        <f>CONCATENATE(SUM('Разделы 3, 4, 5'!E11:E11),"=",0)</f>
        <v>0=0</v>
      </c>
    </row>
    <row r="37" spans="1:5" ht="12.75">
      <c r="A37" s="133">
        <f>IF((SUM('Разделы 3, 4, 5'!F11:F11)=0),"","Неверно!")</f>
      </c>
      <c r="B37" s="134" t="s">
        <v>291</v>
      </c>
      <c r="C37" s="128" t="s">
        <v>300</v>
      </c>
      <c r="D37" s="128" t="s">
        <v>230</v>
      </c>
      <c r="E37" s="128" t="str">
        <f>CONCATENATE(SUM('Разделы 3, 4, 5'!F11:F11),"=",0)</f>
        <v>0=0</v>
      </c>
    </row>
    <row r="38" spans="1:5" ht="12.75">
      <c r="A38" s="133">
        <f>IF((SUM('Разделы 3, 4, 5'!G11:G11)=0),"","Неверно!")</f>
      </c>
      <c r="B38" s="134" t="s">
        <v>291</v>
      </c>
      <c r="C38" s="128" t="s">
        <v>301</v>
      </c>
      <c r="D38" s="128" t="s">
        <v>230</v>
      </c>
      <c r="E38" s="128" t="str">
        <f>CONCATENATE(SUM('Разделы 3, 4, 5'!G11:G11),"=",0)</f>
        <v>0=0</v>
      </c>
    </row>
    <row r="39" spans="1:5" ht="12.75">
      <c r="A39" s="133">
        <f>IF((SUM('Разделы 3, 4, 5'!H11:H11)=0),"","Неверно!")</f>
      </c>
      <c r="B39" s="134" t="s">
        <v>291</v>
      </c>
      <c r="C39" s="128" t="s">
        <v>302</v>
      </c>
      <c r="D39" s="128" t="s">
        <v>230</v>
      </c>
      <c r="E39" s="128" t="str">
        <f>CONCATENATE(SUM('Разделы 3, 4, 5'!H11:H11),"=",0)</f>
        <v>0=0</v>
      </c>
    </row>
    <row r="40" spans="1:5" ht="12.75">
      <c r="A40" s="133">
        <f>IF((SUM('Разделы 3, 4, 5'!I11:I11)=0),"","Неверно!")</f>
      </c>
      <c r="B40" s="134" t="s">
        <v>291</v>
      </c>
      <c r="C40" s="128" t="s">
        <v>303</v>
      </c>
      <c r="D40" s="128" t="s">
        <v>230</v>
      </c>
      <c r="E40" s="128" t="str">
        <f>CONCATENATE(SUM('Разделы 3, 4, 5'!I11:I11),"=",0)</f>
        <v>0=0</v>
      </c>
    </row>
    <row r="41" spans="1:5" ht="12.75">
      <c r="A41" s="133">
        <f>IF((SUM('Разделы 3, 4, 5'!J11:J11)=0),"","Неверно!")</f>
      </c>
      <c r="B41" s="134" t="s">
        <v>291</v>
      </c>
      <c r="C41" s="128" t="s">
        <v>304</v>
      </c>
      <c r="D41" s="128" t="s">
        <v>230</v>
      </c>
      <c r="E41" s="128" t="str">
        <f>CONCATENATE(SUM('Разделы 3, 4, 5'!J11:J11),"=",0)</f>
        <v>0=0</v>
      </c>
    </row>
    <row r="42" spans="1:5" ht="12.75">
      <c r="A42" s="133">
        <f>IF((SUM('Разделы 3, 4, 5'!K11:K11)=0),"","Неверно!")</f>
      </c>
      <c r="B42" s="134" t="s">
        <v>291</v>
      </c>
      <c r="C42" s="128" t="s">
        <v>305</v>
      </c>
      <c r="D42" s="128" t="s">
        <v>230</v>
      </c>
      <c r="E42" s="128" t="str">
        <f>CONCATENATE(SUM('Разделы 3, 4, 5'!K11:K11),"=",0)</f>
        <v>0=0</v>
      </c>
    </row>
    <row r="43" spans="1:5" ht="12.75">
      <c r="A43" s="133">
        <f>IF((SUM('Разделы 3, 4, 5'!L11:L11)=0),"","Неверно!")</f>
      </c>
      <c r="B43" s="134" t="s">
        <v>291</v>
      </c>
      <c r="C43" s="128" t="s">
        <v>306</v>
      </c>
      <c r="D43" s="128" t="s">
        <v>230</v>
      </c>
      <c r="E43" s="128" t="str">
        <f>CONCATENATE(SUM('Разделы 3, 4, 5'!L11:L11),"=",0)</f>
        <v>0=0</v>
      </c>
    </row>
    <row r="44" spans="1:5" ht="12.75">
      <c r="A44" s="133">
        <f>IF((SUM('Разделы 3, 4, 5'!D12:D12)=0),"","Неверно!")</f>
      </c>
      <c r="B44" s="134" t="s">
        <v>291</v>
      </c>
      <c r="C44" s="128" t="s">
        <v>307</v>
      </c>
      <c r="D44" s="128" t="s">
        <v>230</v>
      </c>
      <c r="E44" s="128" t="str">
        <f>CONCATENATE(SUM('Разделы 3, 4, 5'!D12:D12),"=",0)</f>
        <v>0=0</v>
      </c>
    </row>
    <row r="45" spans="1:5" ht="12.75">
      <c r="A45" s="133">
        <f>IF((SUM('Разделы 3, 4, 5'!M12:M12)=0),"","Неверно!")</f>
      </c>
      <c r="B45" s="134" t="s">
        <v>291</v>
      </c>
      <c r="C45" s="128" t="s">
        <v>308</v>
      </c>
      <c r="D45" s="128" t="s">
        <v>230</v>
      </c>
      <c r="E45" s="128" t="str">
        <f>CONCATENATE(SUM('Разделы 3, 4, 5'!M12:M12),"=",0)</f>
        <v>0=0</v>
      </c>
    </row>
    <row r="46" spans="1:5" ht="12.75">
      <c r="A46" s="133">
        <f>IF((SUM('Разделы 3, 4, 5'!N12:N12)=0),"","Неверно!")</f>
      </c>
      <c r="B46" s="134" t="s">
        <v>291</v>
      </c>
      <c r="C46" s="128" t="s">
        <v>309</v>
      </c>
      <c r="D46" s="128" t="s">
        <v>230</v>
      </c>
      <c r="E46" s="128" t="str">
        <f>CONCATENATE(SUM('Разделы 3, 4, 5'!N12:N12),"=",0)</f>
        <v>0=0</v>
      </c>
    </row>
    <row r="47" spans="1:5" ht="12.75">
      <c r="A47" s="133">
        <f>IF((SUM('Разделы 3, 4, 5'!O12:O12)=0),"","Неверно!")</f>
      </c>
      <c r="B47" s="134" t="s">
        <v>291</v>
      </c>
      <c r="C47" s="128" t="s">
        <v>310</v>
      </c>
      <c r="D47" s="128" t="s">
        <v>230</v>
      </c>
      <c r="E47" s="128" t="str">
        <f>CONCATENATE(SUM('Разделы 3, 4, 5'!O12:O12),"=",0)</f>
        <v>0=0</v>
      </c>
    </row>
    <row r="48" spans="1:5" ht="12.75">
      <c r="A48" s="133">
        <f>IF((SUM('Разделы 3, 4, 5'!P12:P12)=0),"","Неверно!")</f>
      </c>
      <c r="B48" s="134" t="s">
        <v>291</v>
      </c>
      <c r="C48" s="128" t="s">
        <v>311</v>
      </c>
      <c r="D48" s="128" t="s">
        <v>230</v>
      </c>
      <c r="E48" s="128" t="str">
        <f>CONCATENATE(SUM('Разделы 3, 4, 5'!P12:P12),"=",0)</f>
        <v>0=0</v>
      </c>
    </row>
    <row r="49" spans="1:5" ht="12.75">
      <c r="A49" s="133">
        <f>IF((SUM('Разделы 3, 4, 5'!Q12:Q12)=0),"","Неверно!")</f>
      </c>
      <c r="B49" s="134" t="s">
        <v>291</v>
      </c>
      <c r="C49" s="128" t="s">
        <v>312</v>
      </c>
      <c r="D49" s="128" t="s">
        <v>230</v>
      </c>
      <c r="E49" s="128" t="str">
        <f>CONCATENATE(SUM('Разделы 3, 4, 5'!Q12:Q12),"=",0)</f>
        <v>0=0</v>
      </c>
    </row>
    <row r="50" spans="1:5" ht="12.75">
      <c r="A50" s="133">
        <f>IF((SUM('Разделы 3, 4, 5'!R12:R12)=0),"","Неверно!")</f>
      </c>
      <c r="B50" s="134" t="s">
        <v>291</v>
      </c>
      <c r="C50" s="128" t="s">
        <v>313</v>
      </c>
      <c r="D50" s="128" t="s">
        <v>230</v>
      </c>
      <c r="E50" s="128" t="str">
        <f>CONCATENATE(SUM('Разделы 3, 4, 5'!R12:R12),"=",0)</f>
        <v>0=0</v>
      </c>
    </row>
    <row r="51" spans="1:5" ht="12.75">
      <c r="A51" s="133">
        <f>IF((SUM('Разделы 3, 4, 5'!E12:E12)=0),"","Неверно!")</f>
      </c>
      <c r="B51" s="134" t="s">
        <v>291</v>
      </c>
      <c r="C51" s="128" t="s">
        <v>314</v>
      </c>
      <c r="D51" s="128" t="s">
        <v>230</v>
      </c>
      <c r="E51" s="128" t="str">
        <f>CONCATENATE(SUM('Разделы 3, 4, 5'!E12:E12),"=",0)</f>
        <v>0=0</v>
      </c>
    </row>
    <row r="52" spans="1:5" ht="12.75">
      <c r="A52" s="133">
        <f>IF((SUM('Разделы 3, 4, 5'!F12:F12)=0),"","Неверно!")</f>
      </c>
      <c r="B52" s="134" t="s">
        <v>291</v>
      </c>
      <c r="C52" s="128" t="s">
        <v>315</v>
      </c>
      <c r="D52" s="128" t="s">
        <v>230</v>
      </c>
      <c r="E52" s="128" t="str">
        <f>CONCATENATE(SUM('Разделы 3, 4, 5'!F12:F12),"=",0)</f>
        <v>0=0</v>
      </c>
    </row>
    <row r="53" spans="1:5" ht="12.75">
      <c r="A53" s="133">
        <f>IF((SUM('Разделы 3, 4, 5'!G12:G12)=0),"","Неверно!")</f>
      </c>
      <c r="B53" s="134" t="s">
        <v>291</v>
      </c>
      <c r="C53" s="128" t="s">
        <v>316</v>
      </c>
      <c r="D53" s="128" t="s">
        <v>230</v>
      </c>
      <c r="E53" s="128" t="str">
        <f>CONCATENATE(SUM('Разделы 3, 4, 5'!G12:G12),"=",0)</f>
        <v>0=0</v>
      </c>
    </row>
    <row r="54" spans="1:5" ht="12.75">
      <c r="A54" s="133">
        <f>IF((SUM('Разделы 3, 4, 5'!H12:H12)=0),"","Неверно!")</f>
      </c>
      <c r="B54" s="134" t="s">
        <v>291</v>
      </c>
      <c r="C54" s="128" t="s">
        <v>317</v>
      </c>
      <c r="D54" s="128" t="s">
        <v>230</v>
      </c>
      <c r="E54" s="128" t="str">
        <f>CONCATENATE(SUM('Разделы 3, 4, 5'!H12:H12),"=",0)</f>
        <v>0=0</v>
      </c>
    </row>
    <row r="55" spans="1:5" ht="12.75">
      <c r="A55" s="133">
        <f>IF((SUM('Разделы 3, 4, 5'!I12:I12)=0),"","Неверно!")</f>
      </c>
      <c r="B55" s="134" t="s">
        <v>291</v>
      </c>
      <c r="C55" s="128" t="s">
        <v>318</v>
      </c>
      <c r="D55" s="128" t="s">
        <v>230</v>
      </c>
      <c r="E55" s="128" t="str">
        <f>CONCATENATE(SUM('Разделы 3, 4, 5'!I12:I12),"=",0)</f>
        <v>0=0</v>
      </c>
    </row>
    <row r="56" spans="1:5" ht="12.75">
      <c r="A56" s="133">
        <f>IF((SUM('Разделы 3, 4, 5'!J12:J12)=0),"","Неверно!")</f>
      </c>
      <c r="B56" s="134" t="s">
        <v>291</v>
      </c>
      <c r="C56" s="128" t="s">
        <v>319</v>
      </c>
      <c r="D56" s="128" t="s">
        <v>230</v>
      </c>
      <c r="E56" s="128" t="str">
        <f>CONCATENATE(SUM('Разделы 3, 4, 5'!J12:J12),"=",0)</f>
        <v>0=0</v>
      </c>
    </row>
    <row r="57" spans="1:5" ht="12.75">
      <c r="A57" s="133">
        <f>IF((SUM('Разделы 3, 4, 5'!K12:K12)=0),"","Неверно!")</f>
      </c>
      <c r="B57" s="134" t="s">
        <v>291</v>
      </c>
      <c r="C57" s="128" t="s">
        <v>320</v>
      </c>
      <c r="D57" s="128" t="s">
        <v>230</v>
      </c>
      <c r="E57" s="128" t="str">
        <f>CONCATENATE(SUM('Разделы 3, 4, 5'!K12:K12),"=",0)</f>
        <v>0=0</v>
      </c>
    </row>
    <row r="58" spans="1:5" ht="12.75">
      <c r="A58" s="133">
        <f>IF((SUM('Разделы 3, 4, 5'!L12:L12)=0),"","Неверно!")</f>
      </c>
      <c r="B58" s="134" t="s">
        <v>291</v>
      </c>
      <c r="C58" s="128" t="s">
        <v>321</v>
      </c>
      <c r="D58" s="128" t="s">
        <v>230</v>
      </c>
      <c r="E58" s="128" t="str">
        <f>CONCATENATE(SUM('Разделы 3, 4, 5'!L12:L12),"=",0)</f>
        <v>0=0</v>
      </c>
    </row>
    <row r="59" spans="1:5" ht="12.75">
      <c r="A59" s="133">
        <f>IF((SUM('Разделы 3, 4, 5'!R9:R9)=SUM('Разделы 3, 4, 5'!H9:P9)),"","Неверно!")</f>
      </c>
      <c r="B59" s="134" t="s">
        <v>322</v>
      </c>
      <c r="C59" s="128" t="s">
        <v>323</v>
      </c>
      <c r="D59" s="128" t="s">
        <v>242</v>
      </c>
      <c r="E59" s="128" t="str">
        <f>CONCATENATE(SUM('Разделы 3, 4, 5'!R9:R9),"=",SUM('Разделы 3, 4, 5'!H9:P9))</f>
        <v>0=0</v>
      </c>
    </row>
    <row r="60" spans="1:5" ht="12.75">
      <c r="A60" s="133">
        <f>IF((SUM('Разделы 3, 4, 5'!R10:R10)=SUM('Разделы 3, 4, 5'!H10:P10)),"","Неверно!")</f>
      </c>
      <c r="B60" s="134" t="s">
        <v>322</v>
      </c>
      <c r="C60" s="128" t="s">
        <v>324</v>
      </c>
      <c r="D60" s="128" t="s">
        <v>242</v>
      </c>
      <c r="E60" s="128" t="str">
        <f>CONCATENATE(SUM('Разделы 3, 4, 5'!R10:R10),"=",SUM('Разделы 3, 4, 5'!H10:P10))</f>
        <v>2=2</v>
      </c>
    </row>
    <row r="61" spans="1:5" ht="12.75">
      <c r="A61" s="133">
        <f>IF((SUM('Разделы 3, 4, 5'!R11:R11)=SUM('Разделы 3, 4, 5'!H11:P11)),"","Неверно!")</f>
      </c>
      <c r="B61" s="134" t="s">
        <v>322</v>
      </c>
      <c r="C61" s="128" t="s">
        <v>325</v>
      </c>
      <c r="D61" s="128" t="s">
        <v>242</v>
      </c>
      <c r="E61" s="128" t="str">
        <f>CONCATENATE(SUM('Разделы 3, 4, 5'!R11:R11),"=",SUM('Разделы 3, 4, 5'!H11:P11))</f>
        <v>0=0</v>
      </c>
    </row>
    <row r="62" spans="1:5" ht="12.75">
      <c r="A62" s="133">
        <f>IF((SUM('Разделы 3, 4, 5'!R12:R12)=SUM('Разделы 3, 4, 5'!H12:P12)),"","Неверно!")</f>
      </c>
      <c r="B62" s="134" t="s">
        <v>322</v>
      </c>
      <c r="C62" s="128" t="s">
        <v>326</v>
      </c>
      <c r="D62" s="128" t="s">
        <v>242</v>
      </c>
      <c r="E62" s="128" t="str">
        <f>CONCATENATE(SUM('Разделы 3, 4, 5'!R12:R12),"=",SUM('Разделы 3, 4, 5'!H12:P12))</f>
        <v>0=0</v>
      </c>
    </row>
    <row r="63" spans="1:5" ht="12.75">
      <c r="A63" s="133">
        <f>IF((SUM('Разделы 3, 4, 5'!R21:R21)=SUM('Разделы 3, 4, 5'!H21:P21)),"","Неверно!")</f>
      </c>
      <c r="B63" s="134" t="s">
        <v>327</v>
      </c>
      <c r="C63" s="128" t="s">
        <v>328</v>
      </c>
      <c r="D63" s="128" t="s">
        <v>231</v>
      </c>
      <c r="E63" s="128" t="str">
        <f>CONCATENATE(SUM('Разделы 3, 4, 5'!R21:R21),"=",SUM('Разделы 3, 4, 5'!H21:P21))</f>
        <v>2=2</v>
      </c>
    </row>
    <row r="64" spans="1:5" ht="12.75">
      <c r="A64" s="133">
        <f>IF((SUM('Разделы 3, 4, 5'!R22:R22)=SUM('Разделы 3, 4, 5'!H22:P22)),"","Неверно!")</f>
      </c>
      <c r="B64" s="134" t="s">
        <v>327</v>
      </c>
      <c r="C64" s="128" t="s">
        <v>329</v>
      </c>
      <c r="D64" s="128" t="s">
        <v>231</v>
      </c>
      <c r="E64" s="128" t="str">
        <f>CONCATENATE(SUM('Разделы 3, 4, 5'!R22:R22),"=",SUM('Разделы 3, 4, 5'!H22:P22))</f>
        <v>2=2</v>
      </c>
    </row>
    <row r="65" spans="1:5" ht="12.75">
      <c r="A65" s="133">
        <f>IF((SUM('Разделы 3, 4, 5'!R23:R23)=SUM('Разделы 3, 4, 5'!H23:P23)),"","Неверно!")</f>
      </c>
      <c r="B65" s="134" t="s">
        <v>327</v>
      </c>
      <c r="C65" s="128" t="s">
        <v>330</v>
      </c>
      <c r="D65" s="128" t="s">
        <v>231</v>
      </c>
      <c r="E65" s="128" t="str">
        <f>CONCATENATE(SUM('Разделы 3, 4, 5'!R23:R23),"=",SUM('Разделы 3, 4, 5'!H23:P23))</f>
        <v>0=0</v>
      </c>
    </row>
    <row r="66" spans="1:5" ht="12.75">
      <c r="A66" s="133">
        <f>IF((SUM('Разделы 3, 4, 5'!R24:R24)=SUM('Разделы 3, 4, 5'!H24:P24)),"","Неверно!")</f>
      </c>
      <c r="B66" s="134" t="s">
        <v>327</v>
      </c>
      <c r="C66" s="128" t="s">
        <v>331</v>
      </c>
      <c r="D66" s="128" t="s">
        <v>231</v>
      </c>
      <c r="E66" s="128" t="str">
        <f>CONCATENATE(SUM('Разделы 3, 4, 5'!R24:R24),"=",SUM('Разделы 3, 4, 5'!H24:P24))</f>
        <v>0=0</v>
      </c>
    </row>
    <row r="67" spans="1:5" ht="12.75">
      <c r="A67" s="133">
        <f>IF((SUM('Разделы 3, 4, 5'!R25:R25)=SUM('Разделы 3, 4, 5'!H25:P25)),"","Неверно!")</f>
      </c>
      <c r="B67" s="134" t="s">
        <v>327</v>
      </c>
      <c r="C67" s="128" t="s">
        <v>332</v>
      </c>
      <c r="D67" s="128" t="s">
        <v>231</v>
      </c>
      <c r="E67" s="128" t="str">
        <f>CONCATENATE(SUM('Разделы 3, 4, 5'!R25:R25),"=",SUM('Разделы 3, 4, 5'!H25:P25))</f>
        <v>0=0</v>
      </c>
    </row>
    <row r="68" spans="1:5" ht="12.75">
      <c r="A68" s="133">
        <f>IF((SUM('Разделы 3, 4, 5'!M9:M9)=0),"","Неверно!")</f>
      </c>
      <c r="B68" s="134" t="s">
        <v>333</v>
      </c>
      <c r="C68" s="128" t="s">
        <v>334</v>
      </c>
      <c r="D68" s="128" t="s">
        <v>221</v>
      </c>
      <c r="E68" s="128" t="str">
        <f>CONCATENATE(SUM('Разделы 3, 4, 5'!M9:M9),"=",0)</f>
        <v>0=0</v>
      </c>
    </row>
    <row r="69" spans="1:5" ht="12.75">
      <c r="A69" s="133">
        <f>IF((SUM('Разделы 3, 4, 5'!N9:N9)=0),"","Неверно!")</f>
      </c>
      <c r="B69" s="134" t="s">
        <v>333</v>
      </c>
      <c r="C69" s="128" t="s">
        <v>335</v>
      </c>
      <c r="D69" s="128" t="s">
        <v>221</v>
      </c>
      <c r="E69" s="128" t="str">
        <f>CONCATENATE(SUM('Разделы 3, 4, 5'!N9:N9),"=",0)</f>
        <v>0=0</v>
      </c>
    </row>
    <row r="70" spans="1:5" ht="12.75">
      <c r="A70" s="133">
        <f>IF((SUM('Разделы 3, 4, 5'!O9:O9)=0),"","Неверно!")</f>
      </c>
      <c r="B70" s="134" t="s">
        <v>333</v>
      </c>
      <c r="C70" s="128" t="s">
        <v>336</v>
      </c>
      <c r="D70" s="128" t="s">
        <v>221</v>
      </c>
      <c r="E70" s="128" t="str">
        <f>CONCATENATE(SUM('Разделы 3, 4, 5'!O9:O9),"=",0)</f>
        <v>0=0</v>
      </c>
    </row>
    <row r="71" spans="1:5" ht="12.75">
      <c r="A71" s="133">
        <f>IF((SUM('Разделы 3, 4, 5'!L9:L9)=0),"","Неверно!")</f>
      </c>
      <c r="B71" s="134" t="s">
        <v>333</v>
      </c>
      <c r="C71" s="128" t="s">
        <v>337</v>
      </c>
      <c r="D71" s="128" t="s">
        <v>221</v>
      </c>
      <c r="E71" s="128" t="str">
        <f>CONCATENATE(SUM('Разделы 3, 4, 5'!L9:L9),"=",0)</f>
        <v>0=0</v>
      </c>
    </row>
    <row r="72" spans="1:5" ht="12.75">
      <c r="A72" s="133">
        <f>IF((SUM('Разделы 3, 4, 5'!H9:H9)=SUM('Разделы 3, 4, 5'!D9:G9)),"","Неверно!")</f>
      </c>
      <c r="B72" s="134" t="s">
        <v>338</v>
      </c>
      <c r="C72" s="128" t="s">
        <v>339</v>
      </c>
      <c r="D72" s="128" t="s">
        <v>228</v>
      </c>
      <c r="E72" s="128" t="str">
        <f>CONCATENATE(SUM('Разделы 3, 4, 5'!H9:H9),"=",SUM('Разделы 3, 4, 5'!D9:G9))</f>
        <v>0=0</v>
      </c>
    </row>
    <row r="73" spans="1:5" ht="12.75">
      <c r="A73" s="133">
        <f>IF((SUM('Разделы 3, 4, 5'!H10:H10)=SUM('Разделы 3, 4, 5'!D10:G10)),"","Неверно!")</f>
      </c>
      <c r="B73" s="134" t="s">
        <v>338</v>
      </c>
      <c r="C73" s="128" t="s">
        <v>340</v>
      </c>
      <c r="D73" s="128" t="s">
        <v>228</v>
      </c>
      <c r="E73" s="128" t="str">
        <f>CONCATENATE(SUM('Разделы 3, 4, 5'!H10:H10),"=",SUM('Разделы 3, 4, 5'!D10:G10))</f>
        <v>0=0</v>
      </c>
    </row>
    <row r="74" spans="1:5" ht="12.75">
      <c r="A74" s="133">
        <f>IF((SUM('Разделы 3, 4, 5'!H11:H11)=SUM('Разделы 3, 4, 5'!D11:G11)),"","Неверно!")</f>
      </c>
      <c r="B74" s="134" t="s">
        <v>338</v>
      </c>
      <c r="C74" s="128" t="s">
        <v>341</v>
      </c>
      <c r="D74" s="128" t="s">
        <v>228</v>
      </c>
      <c r="E74" s="128" t="str">
        <f>CONCATENATE(SUM('Разделы 3, 4, 5'!H11:H11),"=",SUM('Разделы 3, 4, 5'!D11:G11))</f>
        <v>0=0</v>
      </c>
    </row>
    <row r="75" spans="1:5" ht="12.75">
      <c r="A75" s="133">
        <f>IF((SUM('Разделы 3, 4, 5'!H12:H12)=SUM('Разделы 3, 4, 5'!D12:G12)),"","Неверно!")</f>
      </c>
      <c r="B75" s="134" t="s">
        <v>338</v>
      </c>
      <c r="C75" s="128" t="s">
        <v>342</v>
      </c>
      <c r="D75" s="128" t="s">
        <v>228</v>
      </c>
      <c r="E75" s="128" t="str">
        <f>CONCATENATE(SUM('Разделы 3, 4, 5'!H12:H12),"=",SUM('Разделы 3, 4, 5'!D12:G12))</f>
        <v>0=0</v>
      </c>
    </row>
    <row r="76" spans="1:5" ht="12.75">
      <c r="A76" s="133">
        <f>IF((SUM('Разделы 3, 4, 5'!D21:D21)=SUM('Разделы 3, 4, 5'!D22:D25)),"","Неверно!")</f>
      </c>
      <c r="B76" s="134" t="s">
        <v>343</v>
      </c>
      <c r="C76" s="128" t="s">
        <v>344</v>
      </c>
      <c r="D76" s="128" t="s">
        <v>223</v>
      </c>
      <c r="E76" s="128" t="str">
        <f>CONCATENATE(SUM('Разделы 3, 4, 5'!D21:D21),"=",SUM('Разделы 3, 4, 5'!D22:D25))</f>
        <v>0=0</v>
      </c>
    </row>
    <row r="77" spans="1:5" ht="12.75">
      <c r="A77" s="133">
        <f>IF((SUM('Разделы 3, 4, 5'!M21:M21)=SUM('Разделы 3, 4, 5'!M22:M25)),"","Неверно!")</f>
      </c>
      <c r="B77" s="134" t="s">
        <v>343</v>
      </c>
      <c r="C77" s="128" t="s">
        <v>345</v>
      </c>
      <c r="D77" s="128" t="s">
        <v>223</v>
      </c>
      <c r="E77" s="128" t="str">
        <f>CONCATENATE(SUM('Разделы 3, 4, 5'!M21:M21),"=",SUM('Разделы 3, 4, 5'!M22:M25))</f>
        <v>2=2</v>
      </c>
    </row>
    <row r="78" spans="1:5" ht="12.75">
      <c r="A78" s="133">
        <f>IF((SUM('Разделы 3, 4, 5'!N21:N21)=SUM('Разделы 3, 4, 5'!N22:N25)),"","Неверно!")</f>
      </c>
      <c r="B78" s="134" t="s">
        <v>343</v>
      </c>
      <c r="C78" s="128" t="s">
        <v>346</v>
      </c>
      <c r="D78" s="128" t="s">
        <v>223</v>
      </c>
      <c r="E78" s="128" t="str">
        <f>CONCATENATE(SUM('Разделы 3, 4, 5'!N21:N21),"=",SUM('Разделы 3, 4, 5'!N22:N25))</f>
        <v>0=0</v>
      </c>
    </row>
    <row r="79" spans="1:5" ht="12.75">
      <c r="A79" s="133">
        <f>IF((SUM('Разделы 3, 4, 5'!O21:O21)=SUM('Разделы 3, 4, 5'!O22:O25)),"","Неверно!")</f>
      </c>
      <c r="B79" s="134" t="s">
        <v>343</v>
      </c>
      <c r="C79" s="128" t="s">
        <v>347</v>
      </c>
      <c r="D79" s="128" t="s">
        <v>223</v>
      </c>
      <c r="E79" s="128" t="str">
        <f>CONCATENATE(SUM('Разделы 3, 4, 5'!O21:O21),"=",SUM('Разделы 3, 4, 5'!O22:O25))</f>
        <v>0=0</v>
      </c>
    </row>
    <row r="80" spans="1:5" ht="12.75">
      <c r="A80" s="133">
        <f>IF((SUM('Разделы 3, 4, 5'!P21:P21)=SUM('Разделы 3, 4, 5'!P22:P25)),"","Неверно!")</f>
      </c>
      <c r="B80" s="134" t="s">
        <v>343</v>
      </c>
      <c r="C80" s="128" t="s">
        <v>348</v>
      </c>
      <c r="D80" s="128" t="s">
        <v>223</v>
      </c>
      <c r="E80" s="128" t="str">
        <f>CONCATENATE(SUM('Разделы 3, 4, 5'!P21:P21),"=",SUM('Разделы 3, 4, 5'!P22:P25))</f>
        <v>0=0</v>
      </c>
    </row>
    <row r="81" spans="1:5" ht="12.75">
      <c r="A81" s="133">
        <f>IF((SUM('Разделы 3, 4, 5'!Q21:Q21)=SUM('Разделы 3, 4, 5'!Q22:Q25)),"","Неверно!")</f>
      </c>
      <c r="B81" s="134" t="s">
        <v>343</v>
      </c>
      <c r="C81" s="128" t="s">
        <v>349</v>
      </c>
      <c r="D81" s="128" t="s">
        <v>223</v>
      </c>
      <c r="E81" s="128" t="str">
        <f>CONCATENATE(SUM('Разделы 3, 4, 5'!Q21:Q21),"=",SUM('Разделы 3, 4, 5'!Q22:Q25))</f>
        <v>0=0</v>
      </c>
    </row>
    <row r="82" spans="1:5" ht="12.75">
      <c r="A82" s="133">
        <f>IF((SUM('Разделы 3, 4, 5'!R21:R21)=SUM('Разделы 3, 4, 5'!R22:R25)),"","Неверно!")</f>
      </c>
      <c r="B82" s="134" t="s">
        <v>343</v>
      </c>
      <c r="C82" s="128" t="s">
        <v>350</v>
      </c>
      <c r="D82" s="128" t="s">
        <v>223</v>
      </c>
      <c r="E82" s="128" t="str">
        <f>CONCATENATE(SUM('Разделы 3, 4, 5'!R21:R21),"=",SUM('Разделы 3, 4, 5'!R22:R25))</f>
        <v>2=2</v>
      </c>
    </row>
    <row r="83" spans="1:5" ht="12.75">
      <c r="A83" s="133">
        <f>IF((SUM('Разделы 3, 4, 5'!S21:S21)=SUM('Разделы 3, 4, 5'!S22:S25)),"","Неверно!")</f>
      </c>
      <c r="B83" s="134" t="s">
        <v>343</v>
      </c>
      <c r="C83" s="128" t="s">
        <v>351</v>
      </c>
      <c r="D83" s="128" t="s">
        <v>223</v>
      </c>
      <c r="E83" s="128" t="str">
        <f>CONCATENATE(SUM('Разделы 3, 4, 5'!S21:S21),"=",SUM('Разделы 3, 4, 5'!S22:S25))</f>
        <v>2=2</v>
      </c>
    </row>
    <row r="84" spans="1:5" ht="12.75">
      <c r="A84" s="133">
        <f>IF((SUM('Разделы 3, 4, 5'!E21:E21)=SUM('Разделы 3, 4, 5'!E22:E25)),"","Неверно!")</f>
      </c>
      <c r="B84" s="134" t="s">
        <v>343</v>
      </c>
      <c r="C84" s="128" t="s">
        <v>352</v>
      </c>
      <c r="D84" s="128" t="s">
        <v>223</v>
      </c>
      <c r="E84" s="128" t="str">
        <f>CONCATENATE(SUM('Разделы 3, 4, 5'!E21:E21),"=",SUM('Разделы 3, 4, 5'!E22:E25))</f>
        <v>0=0</v>
      </c>
    </row>
    <row r="85" spans="1:5" ht="12.75">
      <c r="A85" s="133">
        <f>IF((SUM('Разделы 3, 4, 5'!F21:F21)=SUM('Разделы 3, 4, 5'!F22:F25)),"","Неверно!")</f>
      </c>
      <c r="B85" s="134" t="s">
        <v>343</v>
      </c>
      <c r="C85" s="128" t="s">
        <v>353</v>
      </c>
      <c r="D85" s="128" t="s">
        <v>223</v>
      </c>
      <c r="E85" s="128" t="str">
        <f>CONCATENATE(SUM('Разделы 3, 4, 5'!F21:F21),"=",SUM('Разделы 3, 4, 5'!F22:F25))</f>
        <v>0=0</v>
      </c>
    </row>
    <row r="86" spans="1:5" ht="12.75">
      <c r="A86" s="133">
        <f>IF((SUM('Разделы 3, 4, 5'!G21:G21)=SUM('Разделы 3, 4, 5'!G22:G25)),"","Неверно!")</f>
      </c>
      <c r="B86" s="134" t="s">
        <v>343</v>
      </c>
      <c r="C86" s="128" t="s">
        <v>354</v>
      </c>
      <c r="D86" s="128" t="s">
        <v>223</v>
      </c>
      <c r="E86" s="128" t="str">
        <f>CONCATENATE(SUM('Разделы 3, 4, 5'!G21:G21),"=",SUM('Разделы 3, 4, 5'!G22:G25))</f>
        <v>0=0</v>
      </c>
    </row>
    <row r="87" spans="1:5" ht="12.75">
      <c r="A87" s="133">
        <f>IF((SUM('Разделы 3, 4, 5'!H21:H21)=SUM('Разделы 3, 4, 5'!H22:H25)),"","Неверно!")</f>
      </c>
      <c r="B87" s="134" t="s">
        <v>343</v>
      </c>
      <c r="C87" s="128" t="s">
        <v>355</v>
      </c>
      <c r="D87" s="128" t="s">
        <v>223</v>
      </c>
      <c r="E87" s="128" t="str">
        <f>CONCATENATE(SUM('Разделы 3, 4, 5'!H21:H21),"=",SUM('Разделы 3, 4, 5'!H22:H25))</f>
        <v>0=0</v>
      </c>
    </row>
    <row r="88" spans="1:5" ht="12.75">
      <c r="A88" s="133">
        <f>IF((SUM('Разделы 3, 4, 5'!I21:I21)=SUM('Разделы 3, 4, 5'!I22:I25)),"","Неверно!")</f>
      </c>
      <c r="B88" s="134" t="s">
        <v>343</v>
      </c>
      <c r="C88" s="128" t="s">
        <v>356</v>
      </c>
      <c r="D88" s="128" t="s">
        <v>223</v>
      </c>
      <c r="E88" s="128" t="str">
        <f>CONCATENATE(SUM('Разделы 3, 4, 5'!I21:I21),"=",SUM('Разделы 3, 4, 5'!I22:I25))</f>
        <v>0=0</v>
      </c>
    </row>
    <row r="89" spans="1:5" ht="12.75">
      <c r="A89" s="133">
        <f>IF((SUM('Разделы 3, 4, 5'!J21:J21)=SUM('Разделы 3, 4, 5'!J22:J25)),"","Неверно!")</f>
      </c>
      <c r="B89" s="134" t="s">
        <v>343</v>
      </c>
      <c r="C89" s="128" t="s">
        <v>357</v>
      </c>
      <c r="D89" s="128" t="s">
        <v>223</v>
      </c>
      <c r="E89" s="128" t="str">
        <f>CONCATENATE(SUM('Разделы 3, 4, 5'!J21:J21),"=",SUM('Разделы 3, 4, 5'!J22:J25))</f>
        <v>0=0</v>
      </c>
    </row>
    <row r="90" spans="1:5" ht="12.75">
      <c r="A90" s="133">
        <f>IF((SUM('Разделы 3, 4, 5'!K21:K21)=SUM('Разделы 3, 4, 5'!K22:K25)),"","Неверно!")</f>
      </c>
      <c r="B90" s="134" t="s">
        <v>343</v>
      </c>
      <c r="C90" s="128" t="s">
        <v>358</v>
      </c>
      <c r="D90" s="128" t="s">
        <v>223</v>
      </c>
      <c r="E90" s="128" t="str">
        <f>CONCATENATE(SUM('Разделы 3, 4, 5'!K21:K21),"=",SUM('Разделы 3, 4, 5'!K22:K25))</f>
        <v>0=0</v>
      </c>
    </row>
    <row r="91" spans="1:5" ht="12.75">
      <c r="A91" s="133">
        <f>IF((SUM('Разделы 3, 4, 5'!L21:L21)=SUM('Разделы 3, 4, 5'!L22:L25)),"","Неверно!")</f>
      </c>
      <c r="B91" s="134" t="s">
        <v>343</v>
      </c>
      <c r="C91" s="128" t="s">
        <v>359</v>
      </c>
      <c r="D91" s="128" t="s">
        <v>223</v>
      </c>
      <c r="E91" s="128" t="str">
        <f>CONCATENATE(SUM('Разделы 3, 4, 5'!L21:L21),"=",SUM('Разделы 3, 4, 5'!L22:L25))</f>
        <v>0=0</v>
      </c>
    </row>
    <row r="92" spans="1:5" ht="12.75">
      <c r="A92" s="133">
        <f>IF((SUM('Разделы 1, 2'!L10:L10)&lt;=SUM('Разделы 1, 2'!J10:J10)),"","Неверно!")</f>
      </c>
      <c r="B92" s="134" t="s">
        <v>360</v>
      </c>
      <c r="C92" s="128" t="s">
        <v>361</v>
      </c>
      <c r="D92" s="128" t="s">
        <v>235</v>
      </c>
      <c r="E92" s="128" t="str">
        <f>CONCATENATE(SUM('Разделы 1, 2'!L10:L10),"&lt;=",SUM('Разделы 1, 2'!J10:J10))</f>
        <v>51&lt;=51</v>
      </c>
    </row>
    <row r="93" spans="1:5" ht="12.75">
      <c r="A93" s="133">
        <f>IF((SUM('Разделы 1, 2'!F10:F10)=0),"","Неверно!")</f>
      </c>
      <c r="B93" s="134" t="s">
        <v>362</v>
      </c>
      <c r="C93" s="128" t="s">
        <v>363</v>
      </c>
      <c r="D93" s="128" t="s">
        <v>236</v>
      </c>
      <c r="E93" s="128" t="str">
        <f>CONCATENATE(SUM('Разделы 1, 2'!F10:F10),"=",0)</f>
        <v>0=0</v>
      </c>
    </row>
    <row r="94" spans="1:5" ht="25.5">
      <c r="A94" s="133">
        <f>IF((SUM('Разделы 1, 2'!D18:E18)=SUM('Разделы 1, 2'!J18:K18)+SUM('Разделы 1, 2'!N18:N18)+SUM('Разделы 1, 2'!M18:M18)),"","Неверно!")</f>
      </c>
      <c r="B94" s="134" t="s">
        <v>364</v>
      </c>
      <c r="C94" s="128" t="s">
        <v>365</v>
      </c>
      <c r="D94" s="128" t="s">
        <v>227</v>
      </c>
      <c r="E94" s="128" t="str">
        <f>CONCATENATE(SUM('Разделы 1, 2'!D18:E18),"=",SUM('Разделы 1, 2'!J18:K18),"+",SUM('Разделы 1, 2'!N18:N18),"+",SUM('Разделы 1, 2'!M18:M18))</f>
        <v>2=2+0+0</v>
      </c>
    </row>
    <row r="95" spans="1:5" ht="25.5">
      <c r="A95" s="133">
        <f>IF((SUM('Разделы 1, 2'!D19:E19)=SUM('Разделы 1, 2'!J19:K19)+SUM('Разделы 1, 2'!N19:N19)+SUM('Разделы 1, 2'!M19:M19)),"","Неверно!")</f>
      </c>
      <c r="B95" s="134" t="s">
        <v>364</v>
      </c>
      <c r="C95" s="128" t="s">
        <v>366</v>
      </c>
      <c r="D95" s="128" t="s">
        <v>227</v>
      </c>
      <c r="E95" s="128" t="str">
        <f>CONCATENATE(SUM('Разделы 1, 2'!D19:E19),"=",SUM('Разделы 1, 2'!J19:K19),"+",SUM('Разделы 1, 2'!N19:N19),"+",SUM('Разделы 1, 2'!M19:M19))</f>
        <v>2=2+0+0</v>
      </c>
    </row>
    <row r="96" spans="1:5" ht="25.5">
      <c r="A96" s="133">
        <f>IF((SUM('Разделы 1, 2'!D20:E20)=SUM('Разделы 1, 2'!J20:K20)+SUM('Разделы 1, 2'!N20:N20)+SUM('Разделы 1, 2'!M20:M20)),"","Неверно!")</f>
      </c>
      <c r="B96" s="134" t="s">
        <v>364</v>
      </c>
      <c r="C96" s="128" t="s">
        <v>367</v>
      </c>
      <c r="D96" s="128" t="s">
        <v>227</v>
      </c>
      <c r="E96" s="128" t="str">
        <f>CONCATENATE(SUM('Разделы 1, 2'!D20:E20),"=",SUM('Разделы 1, 2'!J20:K20),"+",SUM('Разделы 1, 2'!N20:N20),"+",SUM('Разделы 1, 2'!M20:M20))</f>
        <v>0=0+0+0</v>
      </c>
    </row>
    <row r="97" spans="1:5" ht="25.5">
      <c r="A97" s="133">
        <f>IF((SUM('Разделы 1, 2'!D21:E21)=SUM('Разделы 1, 2'!J21:K21)+SUM('Разделы 1, 2'!N21:N21)+SUM('Разделы 1, 2'!M21:M21)),"","Неверно!")</f>
      </c>
      <c r="B97" s="134" t="s">
        <v>364</v>
      </c>
      <c r="C97" s="128" t="s">
        <v>368</v>
      </c>
      <c r="D97" s="128" t="s">
        <v>227</v>
      </c>
      <c r="E97" s="128" t="str">
        <f>CONCATENATE(SUM('Разделы 1, 2'!D21:E21),"=",SUM('Разделы 1, 2'!J21:K21),"+",SUM('Разделы 1, 2'!N21:N21),"+",SUM('Разделы 1, 2'!M21:M21))</f>
        <v>0=0+0+0</v>
      </c>
    </row>
    <row r="98" spans="1:5" ht="25.5">
      <c r="A98" s="133">
        <f>IF((SUM('Разделы 1, 2'!D22:E22)=SUM('Разделы 1, 2'!J22:K22)+SUM('Разделы 1, 2'!N22:N22)+SUM('Разделы 1, 2'!M22:M22)),"","Неверно!")</f>
      </c>
      <c r="B98" s="134" t="s">
        <v>364</v>
      </c>
      <c r="C98" s="128" t="s">
        <v>369</v>
      </c>
      <c r="D98" s="128" t="s">
        <v>227</v>
      </c>
      <c r="E98" s="128" t="str">
        <f>CONCATENATE(SUM('Разделы 1, 2'!D22:E22),"=",SUM('Разделы 1, 2'!J22:K22),"+",SUM('Разделы 1, 2'!N22:N22),"+",SUM('Разделы 1, 2'!M22:M22))</f>
        <v>0=0+0+0</v>
      </c>
    </row>
    <row r="99" spans="1:5" ht="12.75">
      <c r="A99" s="133">
        <f>IF((SUM('Разделы 1, 2'!P18:P18)&gt;=SUM('Разделы 1, 2'!O18:O18)),"","Неверно!")</f>
      </c>
      <c r="B99" s="134" t="s">
        <v>370</v>
      </c>
      <c r="C99" s="128" t="s">
        <v>371</v>
      </c>
      <c r="D99" s="128" t="s">
        <v>237</v>
      </c>
      <c r="E99" s="128" t="str">
        <f>CONCATENATE(SUM('Разделы 1, 2'!P18:P18),"&gt;=",SUM('Разделы 1, 2'!O18:O18))</f>
        <v>0&gt;=0</v>
      </c>
    </row>
    <row r="100" spans="1:5" ht="12.75">
      <c r="A100" s="133">
        <f>IF((SUM('Разделы 1, 2'!P19:P19)&gt;=SUM('Разделы 1, 2'!O19:O19)),"","Неверно!")</f>
      </c>
      <c r="B100" s="134" t="s">
        <v>370</v>
      </c>
      <c r="C100" s="128" t="s">
        <v>372</v>
      </c>
      <c r="D100" s="128" t="s">
        <v>237</v>
      </c>
      <c r="E100" s="128" t="str">
        <f>CONCATENATE(SUM('Разделы 1, 2'!P19:P19),"&gt;=",SUM('Разделы 1, 2'!O19:O19))</f>
        <v>0&gt;=0</v>
      </c>
    </row>
    <row r="101" spans="1:5" ht="12.75">
      <c r="A101" s="133">
        <f>IF((SUM('Разделы 1, 2'!P20:P20)&gt;=SUM('Разделы 1, 2'!O20:O20)),"","Неверно!")</f>
      </c>
      <c r="B101" s="134" t="s">
        <v>370</v>
      </c>
      <c r="C101" s="128" t="s">
        <v>373</v>
      </c>
      <c r="D101" s="128" t="s">
        <v>237</v>
      </c>
      <c r="E101" s="128" t="str">
        <f>CONCATENATE(SUM('Разделы 1, 2'!P20:P20),"&gt;=",SUM('Разделы 1, 2'!O20:O20))</f>
        <v>0&gt;=0</v>
      </c>
    </row>
    <row r="102" spans="1:5" ht="12.75">
      <c r="A102" s="133">
        <f>IF((SUM('Разделы 1, 2'!P21:P21)&gt;=SUM('Разделы 1, 2'!O21:O21)),"","Неверно!")</f>
      </c>
      <c r="B102" s="134" t="s">
        <v>370</v>
      </c>
      <c r="C102" s="128" t="s">
        <v>374</v>
      </c>
      <c r="D102" s="128" t="s">
        <v>237</v>
      </c>
      <c r="E102" s="128" t="str">
        <f>CONCATENATE(SUM('Разделы 1, 2'!P21:P21),"&gt;=",SUM('Разделы 1, 2'!O21:O21))</f>
        <v>0&gt;=0</v>
      </c>
    </row>
    <row r="103" spans="1:5" ht="12.75">
      <c r="A103" s="133">
        <f>IF((SUM('Разделы 1, 2'!P22:P22)&gt;=SUM('Разделы 1, 2'!O22:O22)),"","Неверно!")</f>
      </c>
      <c r="B103" s="134" t="s">
        <v>370</v>
      </c>
      <c r="C103" s="128" t="s">
        <v>375</v>
      </c>
      <c r="D103" s="128" t="s">
        <v>237</v>
      </c>
      <c r="E103" s="128" t="str">
        <f>CONCATENATE(SUM('Разделы 1, 2'!P22:P22),"&gt;=",SUM('Разделы 1, 2'!O22:O22))</f>
        <v>0&gt;=0</v>
      </c>
    </row>
    <row r="104" spans="1:5" ht="12.75">
      <c r="A104" s="133">
        <f>IF((SUM('Разделы 3, 4, 5'!N21:N21)=0),"","Неверно!")</f>
      </c>
      <c r="B104" s="134" t="s">
        <v>376</v>
      </c>
      <c r="C104" s="128" t="s">
        <v>377</v>
      </c>
      <c r="D104" s="128" t="s">
        <v>226</v>
      </c>
      <c r="E104" s="128" t="str">
        <f>CONCATENATE(SUM('Разделы 3, 4, 5'!N21:N21),"=",0)</f>
        <v>0=0</v>
      </c>
    </row>
    <row r="105" spans="1:5" ht="12.75">
      <c r="A105" s="133">
        <f>IF((SUM('Разделы 3, 4, 5'!N22:N22)=0),"","Неверно!")</f>
      </c>
      <c r="B105" s="134" t="s">
        <v>376</v>
      </c>
      <c r="C105" s="128" t="s">
        <v>378</v>
      </c>
      <c r="D105" s="128" t="s">
        <v>226</v>
      </c>
      <c r="E105" s="128" t="str">
        <f>CONCATENATE(SUM('Разделы 3, 4, 5'!N22:N22),"=",0)</f>
        <v>0=0</v>
      </c>
    </row>
    <row r="106" spans="1:5" ht="12.75">
      <c r="A106" s="133">
        <f>IF((SUM('Разделы 3, 4, 5'!N23:N23)=0),"","Неверно!")</f>
      </c>
      <c r="B106" s="134" t="s">
        <v>376</v>
      </c>
      <c r="C106" s="128" t="s">
        <v>379</v>
      </c>
      <c r="D106" s="128" t="s">
        <v>226</v>
      </c>
      <c r="E106" s="128" t="str">
        <f>CONCATENATE(SUM('Разделы 3, 4, 5'!N23:N23),"=",0)</f>
        <v>0=0</v>
      </c>
    </row>
    <row r="107" spans="1:5" ht="12.75">
      <c r="A107" s="133">
        <f>IF((SUM('Разделы 3, 4, 5'!N24:N24)=0),"","Неверно!")</f>
      </c>
      <c r="B107" s="134" t="s">
        <v>376</v>
      </c>
      <c r="C107" s="128" t="s">
        <v>380</v>
      </c>
      <c r="D107" s="128" t="s">
        <v>226</v>
      </c>
      <c r="E107" s="128" t="str">
        <f>CONCATENATE(SUM('Разделы 3, 4, 5'!N24:N24),"=",0)</f>
        <v>0=0</v>
      </c>
    </row>
    <row r="108" spans="1:5" ht="12.75">
      <c r="A108" s="133">
        <f>IF((SUM('Разделы 3, 4, 5'!N25:N25)=0),"","Неверно!")</f>
      </c>
      <c r="B108" s="134" t="s">
        <v>376</v>
      </c>
      <c r="C108" s="128" t="s">
        <v>381</v>
      </c>
      <c r="D108" s="128" t="s">
        <v>226</v>
      </c>
      <c r="E108" s="128" t="str">
        <f>CONCATENATE(SUM('Разделы 3, 4, 5'!N25:N25),"=",0)</f>
        <v>0=0</v>
      </c>
    </row>
    <row r="109" spans="1:5" ht="12.75">
      <c r="A109" s="133">
        <f>IF((SUM('Разделы 1, 2'!D10:E10)=SUM('Разделы 1, 2'!G10:G10)+SUM('Разделы 1, 2'!J10:J10)+SUM('Разделы 1, 2'!N10:N10)),"","Неверно!")</f>
      </c>
      <c r="B109" s="134" t="s">
        <v>382</v>
      </c>
      <c r="C109" s="128" t="s">
        <v>383</v>
      </c>
      <c r="D109" s="128" t="s">
        <v>244</v>
      </c>
      <c r="E109" s="128" t="str">
        <f>CONCATENATE(SUM('Разделы 1, 2'!D10:E10),"=",SUM('Разделы 1, 2'!G10:G10),"+",SUM('Разделы 1, 2'!J10:J10),"+",SUM('Разделы 1, 2'!N10:N10))</f>
        <v>71=0+51+20</v>
      </c>
    </row>
    <row r="110" spans="1:5" ht="12.75">
      <c r="A110" s="133">
        <f>IF((SUM('Разделы 3, 4, 5'!Q9:Q9)&lt;=SUM('Разделы 3, 4, 5'!P9:P9)),"","Неверно!")</f>
      </c>
      <c r="B110" s="134" t="s">
        <v>384</v>
      </c>
      <c r="C110" s="128" t="s">
        <v>385</v>
      </c>
      <c r="D110" s="128" t="s">
        <v>224</v>
      </c>
      <c r="E110" s="128" t="str">
        <f>CONCATENATE(SUM('Разделы 3, 4, 5'!Q9:Q9),"&lt;=",SUM('Разделы 3, 4, 5'!P9:P9))</f>
        <v>0&lt;=0</v>
      </c>
    </row>
    <row r="111" spans="1:5" ht="12.75">
      <c r="A111" s="133">
        <f>IF((SUM('Разделы 3, 4, 5'!Q10:Q10)&lt;=SUM('Разделы 3, 4, 5'!P10:P10)),"","Неверно!")</f>
      </c>
      <c r="B111" s="134" t="s">
        <v>384</v>
      </c>
      <c r="C111" s="128" t="s">
        <v>386</v>
      </c>
      <c r="D111" s="128" t="s">
        <v>224</v>
      </c>
      <c r="E111" s="128" t="str">
        <f>CONCATENATE(SUM('Разделы 3, 4, 5'!Q10:Q10),"&lt;=",SUM('Разделы 3, 4, 5'!P10:P10))</f>
        <v>0&lt;=0</v>
      </c>
    </row>
    <row r="112" spans="1:5" ht="12.75">
      <c r="A112" s="133">
        <f>IF((SUM('Разделы 3, 4, 5'!Q11:Q11)&lt;=SUM('Разделы 3, 4, 5'!P11:P11)),"","Неверно!")</f>
      </c>
      <c r="B112" s="134" t="s">
        <v>384</v>
      </c>
      <c r="C112" s="128" t="s">
        <v>387</v>
      </c>
      <c r="D112" s="128" t="s">
        <v>224</v>
      </c>
      <c r="E112" s="128" t="str">
        <f>CONCATENATE(SUM('Разделы 3, 4, 5'!Q11:Q11),"&lt;=",SUM('Разделы 3, 4, 5'!P11:P11))</f>
        <v>0&lt;=0</v>
      </c>
    </row>
    <row r="113" spans="1:5" ht="12.75">
      <c r="A113" s="133">
        <f>IF((SUM('Разделы 3, 4, 5'!Q12:Q12)&lt;=SUM('Разделы 3, 4, 5'!P12:P12)),"","Неверно!")</f>
      </c>
      <c r="B113" s="134" t="s">
        <v>384</v>
      </c>
      <c r="C113" s="128" t="s">
        <v>388</v>
      </c>
      <c r="D113" s="128" t="s">
        <v>224</v>
      </c>
      <c r="E113" s="128" t="str">
        <f>CONCATENATE(SUM('Разделы 3, 4, 5'!Q12:Q12),"&lt;=",SUM('Разделы 3, 4, 5'!P12:P12))</f>
        <v>0&lt;=0</v>
      </c>
    </row>
    <row r="114" spans="1:5" ht="12.75">
      <c r="A114" s="133">
        <f>IF((SUM('Разделы 3, 4, 5'!S21:S21)=SUM('Разделы 1, 2'!J18:J18)),"","Неверно!")</f>
      </c>
      <c r="B114" s="134" t="s">
        <v>389</v>
      </c>
      <c r="C114" s="128" t="s">
        <v>390</v>
      </c>
      <c r="D114" s="128" t="s">
        <v>233</v>
      </c>
      <c r="E114" s="128" t="str">
        <f>CONCATENATE(SUM('Разделы 3, 4, 5'!S21:S21),"=",SUM('Разделы 1, 2'!J18:J18))</f>
        <v>2=2</v>
      </c>
    </row>
    <row r="115" spans="1:5" ht="12.75">
      <c r="A115" s="133">
        <f>IF((SUM('Разделы 1, 2'!D18:D18)=SUM('Разделы 1, 2'!D19:D22)),"","Неверно!")</f>
      </c>
      <c r="B115" s="134" t="s">
        <v>391</v>
      </c>
      <c r="C115" s="128" t="s">
        <v>392</v>
      </c>
      <c r="D115" s="128" t="s">
        <v>229</v>
      </c>
      <c r="E115" s="128" t="str">
        <f>CONCATENATE(SUM('Разделы 1, 2'!D18:D18),"=",SUM('Разделы 1, 2'!D19:D22))</f>
        <v>1=1</v>
      </c>
    </row>
    <row r="116" spans="1:5" ht="12.75">
      <c r="A116" s="133">
        <f>IF((SUM('Разделы 1, 2'!M18:M18)=SUM('Разделы 1, 2'!M19:M22)),"","Неверно!")</f>
      </c>
      <c r="B116" s="134" t="s">
        <v>391</v>
      </c>
      <c r="C116" s="128" t="s">
        <v>393</v>
      </c>
      <c r="D116" s="128" t="s">
        <v>229</v>
      </c>
      <c r="E116" s="128" t="str">
        <f>CONCATENATE(SUM('Разделы 1, 2'!M18:M18),"=",SUM('Разделы 1, 2'!M19:M22))</f>
        <v>0=0</v>
      </c>
    </row>
    <row r="117" spans="1:5" ht="12.75">
      <c r="A117" s="133">
        <f>IF((SUM('Разделы 1, 2'!N18:N18)=SUM('Разделы 1, 2'!N19:N22)),"","Неверно!")</f>
      </c>
      <c r="B117" s="134" t="s">
        <v>391</v>
      </c>
      <c r="C117" s="128" t="s">
        <v>394</v>
      </c>
      <c r="D117" s="128" t="s">
        <v>229</v>
      </c>
      <c r="E117" s="128" t="str">
        <f>CONCATENATE(SUM('Разделы 1, 2'!N18:N18),"=",SUM('Разделы 1, 2'!N19:N22))</f>
        <v>0=0</v>
      </c>
    </row>
    <row r="118" spans="1:5" ht="12.75">
      <c r="A118" s="133">
        <f>IF((SUM('Разделы 1, 2'!O18:O18)=SUM('Разделы 1, 2'!O19:O22)),"","Неверно!")</f>
      </c>
      <c r="B118" s="134" t="s">
        <v>391</v>
      </c>
      <c r="C118" s="128" t="s">
        <v>395</v>
      </c>
      <c r="D118" s="128" t="s">
        <v>229</v>
      </c>
      <c r="E118" s="128" t="str">
        <f>CONCATENATE(SUM('Разделы 1, 2'!O18:O18),"=",SUM('Разделы 1, 2'!O19:O22))</f>
        <v>0=0</v>
      </c>
    </row>
    <row r="119" spans="1:5" ht="12.75">
      <c r="A119" s="133">
        <f>IF((SUM('Разделы 1, 2'!P18:P18)=SUM('Разделы 1, 2'!P19:P22)),"","Неверно!")</f>
      </c>
      <c r="B119" s="134" t="s">
        <v>391</v>
      </c>
      <c r="C119" s="128" t="s">
        <v>396</v>
      </c>
      <c r="D119" s="128" t="s">
        <v>229</v>
      </c>
      <c r="E119" s="128" t="str">
        <f>CONCATENATE(SUM('Разделы 1, 2'!P18:P18),"=",SUM('Разделы 1, 2'!P19:P22))</f>
        <v>0=0</v>
      </c>
    </row>
    <row r="120" spans="1:5" ht="12.75">
      <c r="A120" s="133">
        <f>IF((SUM('Разделы 1, 2'!E18:E18)=SUM('Разделы 1, 2'!E19:E22)),"","Неверно!")</f>
      </c>
      <c r="B120" s="134" t="s">
        <v>391</v>
      </c>
      <c r="C120" s="128" t="s">
        <v>397</v>
      </c>
      <c r="D120" s="128" t="s">
        <v>229</v>
      </c>
      <c r="E120" s="128" t="str">
        <f>CONCATENATE(SUM('Разделы 1, 2'!E18:E18),"=",SUM('Разделы 1, 2'!E19:E22))</f>
        <v>1=1</v>
      </c>
    </row>
    <row r="121" spans="1:5" ht="12.75">
      <c r="A121" s="133">
        <f>IF((SUM('Разделы 1, 2'!F18:F18)=SUM('Разделы 1, 2'!F19:F22)),"","Неверно!")</f>
      </c>
      <c r="B121" s="134" t="s">
        <v>391</v>
      </c>
      <c r="C121" s="128" t="s">
        <v>398</v>
      </c>
      <c r="D121" s="128" t="s">
        <v>229</v>
      </c>
      <c r="E121" s="128" t="str">
        <f>CONCATENATE(SUM('Разделы 1, 2'!F18:F18),"=",SUM('Разделы 1, 2'!F19:F22))</f>
        <v>0=0</v>
      </c>
    </row>
    <row r="122" spans="1:5" ht="12.75">
      <c r="A122" s="133">
        <f>IF((SUM('Разделы 1, 2'!G18:G18)=SUM('Разделы 1, 2'!G19:G22)),"","Неверно!")</f>
      </c>
      <c r="B122" s="134" t="s">
        <v>391</v>
      </c>
      <c r="C122" s="128" t="s">
        <v>399</v>
      </c>
      <c r="D122" s="128" t="s">
        <v>229</v>
      </c>
      <c r="E122" s="128" t="str">
        <f>CONCATENATE(SUM('Разделы 1, 2'!G18:G18),"=",SUM('Разделы 1, 2'!G19:G22))</f>
        <v>0=0</v>
      </c>
    </row>
    <row r="123" spans="1:5" ht="12.75">
      <c r="A123" s="133">
        <f>IF((SUM('Разделы 1, 2'!H18:H18)=SUM('Разделы 1, 2'!H19:H22)),"","Неверно!")</f>
      </c>
      <c r="B123" s="134" t="s">
        <v>391</v>
      </c>
      <c r="C123" s="128" t="s">
        <v>400</v>
      </c>
      <c r="D123" s="128" t="s">
        <v>229</v>
      </c>
      <c r="E123" s="128" t="str">
        <f>CONCATENATE(SUM('Разделы 1, 2'!H18:H18),"=",SUM('Разделы 1, 2'!H19:H22))</f>
        <v>2=2</v>
      </c>
    </row>
    <row r="124" spans="1:5" ht="12.75">
      <c r="A124" s="133">
        <f>IF((SUM('Разделы 1, 2'!I18:I18)=SUM('Разделы 1, 2'!I19:I22)),"","Неверно!")</f>
      </c>
      <c r="B124" s="134" t="s">
        <v>391</v>
      </c>
      <c r="C124" s="128" t="s">
        <v>401</v>
      </c>
      <c r="D124" s="128" t="s">
        <v>229</v>
      </c>
      <c r="E124" s="128" t="str">
        <f>CONCATENATE(SUM('Разделы 1, 2'!I18:I18),"=",SUM('Разделы 1, 2'!I19:I22))</f>
        <v>0=0</v>
      </c>
    </row>
    <row r="125" spans="1:5" ht="12.75">
      <c r="A125" s="133">
        <f>IF((SUM('Разделы 1, 2'!J18:J18)=SUM('Разделы 1, 2'!J19:J22)),"","Неверно!")</f>
      </c>
      <c r="B125" s="134" t="s">
        <v>391</v>
      </c>
      <c r="C125" s="128" t="s">
        <v>402</v>
      </c>
      <c r="D125" s="128" t="s">
        <v>229</v>
      </c>
      <c r="E125" s="128" t="str">
        <f>CONCATENATE(SUM('Разделы 1, 2'!J18:J18),"=",SUM('Разделы 1, 2'!J19:J22))</f>
        <v>2=2</v>
      </c>
    </row>
    <row r="126" spans="1:5" ht="12.75">
      <c r="A126" s="133">
        <f>IF((SUM('Разделы 1, 2'!K18:K18)=SUM('Разделы 1, 2'!K19:K22)),"","Неверно!")</f>
      </c>
      <c r="B126" s="134" t="s">
        <v>391</v>
      </c>
      <c r="C126" s="128" t="s">
        <v>403</v>
      </c>
      <c r="D126" s="128" t="s">
        <v>229</v>
      </c>
      <c r="E126" s="128" t="str">
        <f>CONCATENATE(SUM('Разделы 1, 2'!K18:K18),"=",SUM('Разделы 1, 2'!K19:K22))</f>
        <v>0=0</v>
      </c>
    </row>
    <row r="127" spans="1:5" ht="12.75">
      <c r="A127" s="133">
        <f>IF((SUM('Разделы 1, 2'!L18:L18)=SUM('Разделы 1, 2'!L19:L22)),"","Неверно!")</f>
      </c>
      <c r="B127" s="134" t="s">
        <v>391</v>
      </c>
      <c r="C127" s="128" t="s">
        <v>404</v>
      </c>
      <c r="D127" s="128" t="s">
        <v>229</v>
      </c>
      <c r="E127" s="128" t="str">
        <f>CONCATENATE(SUM('Разделы 1, 2'!L18:L18),"=",SUM('Разделы 1, 2'!L19:L22))</f>
        <v>0=0</v>
      </c>
    </row>
    <row r="128" spans="1:5" ht="25.5">
      <c r="A128" s="133">
        <f>IF((SUM('Разделы 3, 4, 5'!P21:P21)=SUM('Разделы 3, 4, 5'!P9:P9)),"","Неверно!")</f>
      </c>
      <c r="B128" s="134" t="s">
        <v>405</v>
      </c>
      <c r="C128" s="128" t="s">
        <v>406</v>
      </c>
      <c r="D128" s="128" t="s">
        <v>241</v>
      </c>
      <c r="E128" s="128" t="str">
        <f>CONCATENATE(SUM('Разделы 3, 4, 5'!P21:P21),"=",SUM('Разделы 3, 4, 5'!P9:P9))</f>
        <v>0=0</v>
      </c>
    </row>
    <row r="129" spans="1:5" ht="25.5">
      <c r="A129" s="133">
        <f>IF((SUM('Разделы 3, 4, 5'!Q21:Q21)=SUM('Разделы 3, 4, 5'!Q9:Q9)),"","Неверно!")</f>
      </c>
      <c r="B129" s="134" t="s">
        <v>405</v>
      </c>
      <c r="C129" s="128" t="s">
        <v>407</v>
      </c>
      <c r="D129" s="128" t="s">
        <v>241</v>
      </c>
      <c r="E129" s="128" t="str">
        <f>CONCATENATE(SUM('Разделы 3, 4, 5'!Q21:Q21),"=",SUM('Разделы 3, 4, 5'!Q9:Q9))</f>
        <v>0=0</v>
      </c>
    </row>
    <row r="130" spans="1:5" ht="12.75">
      <c r="A130" s="133">
        <f>IF((SUM('Разделы 1, 2'!L18:L18)&lt;=SUM('Разделы 1, 2'!J18:J18)),"","Неверно!")</f>
      </c>
      <c r="B130" s="134" t="s">
        <v>408</v>
      </c>
      <c r="C130" s="128" t="s">
        <v>409</v>
      </c>
      <c r="D130" s="128" t="s">
        <v>225</v>
      </c>
      <c r="E130" s="128" t="str">
        <f>CONCATENATE(SUM('Разделы 1, 2'!L18:L18),"&lt;=",SUM('Разделы 1, 2'!J18:J18))</f>
        <v>0&lt;=2</v>
      </c>
    </row>
    <row r="131" spans="1:5" ht="12.75">
      <c r="A131" s="133">
        <f>IF((SUM('Разделы 1, 2'!L19:L19)&lt;=SUM('Разделы 1, 2'!J19:J19)),"","Неверно!")</f>
      </c>
      <c r="B131" s="134" t="s">
        <v>408</v>
      </c>
      <c r="C131" s="128" t="s">
        <v>410</v>
      </c>
      <c r="D131" s="128" t="s">
        <v>225</v>
      </c>
      <c r="E131" s="128" t="str">
        <f>CONCATENATE(SUM('Разделы 1, 2'!L19:L19),"&lt;=",SUM('Разделы 1, 2'!J19:J19))</f>
        <v>0&lt;=2</v>
      </c>
    </row>
    <row r="132" spans="1:5" ht="12.75">
      <c r="A132" s="133">
        <f>IF((SUM('Разделы 1, 2'!L20:L20)&lt;=SUM('Разделы 1, 2'!J20:J20)),"","Неверно!")</f>
      </c>
      <c r="B132" s="134" t="s">
        <v>408</v>
      </c>
      <c r="C132" s="128" t="s">
        <v>411</v>
      </c>
      <c r="D132" s="128" t="s">
        <v>225</v>
      </c>
      <c r="E132" s="128" t="str">
        <f>CONCATENATE(SUM('Разделы 1, 2'!L20:L20),"&lt;=",SUM('Разделы 1, 2'!J20:J20))</f>
        <v>0&lt;=0</v>
      </c>
    </row>
    <row r="133" spans="1:5" ht="12.75">
      <c r="A133" s="133">
        <f>IF((SUM('Разделы 1, 2'!L21:L21)&lt;=SUM('Разделы 1, 2'!J21:J21)),"","Неверно!")</f>
      </c>
      <c r="B133" s="134" t="s">
        <v>408</v>
      </c>
      <c r="C133" s="128" t="s">
        <v>412</v>
      </c>
      <c r="D133" s="128" t="s">
        <v>225</v>
      </c>
      <c r="E133" s="128" t="str">
        <f>CONCATENATE(SUM('Разделы 1, 2'!L21:L21),"&lt;=",SUM('Разделы 1, 2'!J21:J21))</f>
        <v>0&lt;=0</v>
      </c>
    </row>
    <row r="134" spans="1:5" ht="12.75">
      <c r="A134" s="133">
        <f>IF((SUM('Разделы 1, 2'!L22:L22)&lt;=SUM('Разделы 1, 2'!J22:J22)),"","Неверно!")</f>
      </c>
      <c r="B134" s="134" t="s">
        <v>408</v>
      </c>
      <c r="C134" s="128" t="s">
        <v>413</v>
      </c>
      <c r="D134" s="128" t="s">
        <v>225</v>
      </c>
      <c r="E134" s="128" t="str">
        <f>CONCATENATE(SUM('Разделы 1, 2'!L22:L22),"&lt;=",SUM('Разделы 1, 2'!J22:J22))</f>
        <v>0&lt;=0</v>
      </c>
    </row>
    <row r="135" spans="1:5" ht="12.75">
      <c r="A135" s="133">
        <f>IF((SUM('Разделы 1, 2'!O18:O18)&lt;=SUM('Разделы 1, 2'!J18:J18)),"","Неверно!")</f>
      </c>
      <c r="B135" s="134" t="s">
        <v>414</v>
      </c>
      <c r="C135" s="128" t="s">
        <v>415</v>
      </c>
      <c r="D135" s="128" t="s">
        <v>239</v>
      </c>
      <c r="E135" s="128" t="str">
        <f>CONCATENATE(SUM('Разделы 1, 2'!O18:O18),"&lt;=",SUM('Разделы 1, 2'!J18:J18))</f>
        <v>0&lt;=2</v>
      </c>
    </row>
    <row r="136" spans="1:5" ht="12.75">
      <c r="A136" s="133">
        <f>IF((SUM('Разделы 1, 2'!O19:O19)&lt;=SUM('Разделы 1, 2'!J19:J19)),"","Неверно!")</f>
      </c>
      <c r="B136" s="134" t="s">
        <v>414</v>
      </c>
      <c r="C136" s="128" t="s">
        <v>416</v>
      </c>
      <c r="D136" s="128" t="s">
        <v>239</v>
      </c>
      <c r="E136" s="128" t="str">
        <f>CONCATENATE(SUM('Разделы 1, 2'!O19:O19),"&lt;=",SUM('Разделы 1, 2'!J19:J19))</f>
        <v>0&lt;=2</v>
      </c>
    </row>
    <row r="137" spans="1:5" ht="12.75">
      <c r="A137" s="133">
        <f>IF((SUM('Разделы 1, 2'!O20:O20)&lt;=SUM('Разделы 1, 2'!J20:J20)),"","Неверно!")</f>
      </c>
      <c r="B137" s="134" t="s">
        <v>414</v>
      </c>
      <c r="C137" s="128" t="s">
        <v>417</v>
      </c>
      <c r="D137" s="128" t="s">
        <v>239</v>
      </c>
      <c r="E137" s="128" t="str">
        <f>CONCATENATE(SUM('Разделы 1, 2'!O20:O20),"&lt;=",SUM('Разделы 1, 2'!J20:J20))</f>
        <v>0&lt;=0</v>
      </c>
    </row>
    <row r="138" spans="1:5" ht="12.75">
      <c r="A138" s="133">
        <f>IF((SUM('Разделы 1, 2'!O21:O21)&lt;=SUM('Разделы 1, 2'!J21:J21)),"","Неверно!")</f>
      </c>
      <c r="B138" s="134" t="s">
        <v>414</v>
      </c>
      <c r="C138" s="128" t="s">
        <v>418</v>
      </c>
      <c r="D138" s="128" t="s">
        <v>239</v>
      </c>
      <c r="E138" s="128" t="str">
        <f>CONCATENATE(SUM('Разделы 1, 2'!O21:O21),"&lt;=",SUM('Разделы 1, 2'!J21:J21))</f>
        <v>0&lt;=0</v>
      </c>
    </row>
    <row r="139" spans="1:5" ht="12.75">
      <c r="A139" s="133">
        <f>IF((SUM('Разделы 1, 2'!O22:O22)&lt;=SUM('Разделы 1, 2'!J22:J22)),"","Неверно!")</f>
      </c>
      <c r="B139" s="134" t="s">
        <v>414</v>
      </c>
      <c r="C139" s="128" t="s">
        <v>419</v>
      </c>
      <c r="D139" s="128" t="s">
        <v>239</v>
      </c>
      <c r="E139" s="128" t="str">
        <f>CONCATENATE(SUM('Разделы 1, 2'!O22:O22),"&lt;=",SUM('Разделы 1, 2'!J22:J22))</f>
        <v>0&lt;=0</v>
      </c>
    </row>
    <row r="140" spans="1:5" ht="12.75">
      <c r="A140" s="133">
        <f>IF((SUM('Разделы 3, 4, 5'!I9:I9)+SUM('Разделы 3, 4, 5'!K9:K9)=0),"","Неверно!")</f>
      </c>
      <c r="B140" s="134" t="s">
        <v>453</v>
      </c>
      <c r="C140" s="128" t="s">
        <v>455</v>
      </c>
      <c r="D140" s="128" t="s">
        <v>454</v>
      </c>
      <c r="E140" s="128" t="str">
        <f>CONCATENATE(SUM('Разделы 3, 4, 5'!I9:I9),"+",SUM('Разделы 3, 4, 5'!K9:K9),"=",0)</f>
        <v>0+0=0</v>
      </c>
    </row>
  </sheetData>
  <sheetProtection password="EC45" sheet="1" autoFilter="0"/>
  <autoFilter ref="A1:A139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G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131" customWidth="1"/>
    <col min="2" max="2" width="11.7109375" style="131" customWidth="1"/>
    <col min="3" max="3" width="31.140625" style="9" customWidth="1"/>
    <col min="4" max="4" width="31.28125" style="9" customWidth="1"/>
    <col min="5" max="5" width="12.00390625" style="9" customWidth="1"/>
    <col min="6" max="6" width="27.140625" style="9" customWidth="1"/>
    <col min="7" max="7" width="23.8515625" style="9" customWidth="1"/>
    <col min="8" max="16384" width="9.140625" style="9" customWidth="1"/>
  </cols>
  <sheetData>
    <row r="1" spans="1:6" ht="32.25" customHeight="1" thickBot="1">
      <c r="A1" s="123" t="s">
        <v>216</v>
      </c>
      <c r="B1" s="123" t="s">
        <v>217</v>
      </c>
      <c r="C1" s="123" t="s">
        <v>218</v>
      </c>
      <c r="D1" s="123" t="s">
        <v>219</v>
      </c>
      <c r="E1" s="124" t="s">
        <v>220</v>
      </c>
      <c r="F1" s="125" t="s">
        <v>250</v>
      </c>
    </row>
    <row r="2" spans="1:7" ht="30" customHeight="1">
      <c r="A2" s="126">
        <f>IF((SUM('Разделы 3, 4, 5'!D23:D23)=0),"","Неверно!")</f>
      </c>
      <c r="B2" s="127" t="s">
        <v>420</v>
      </c>
      <c r="C2" s="128" t="s">
        <v>421</v>
      </c>
      <c r="D2" s="128" t="s">
        <v>422</v>
      </c>
      <c r="E2" s="128" t="str">
        <f>CONCATENATE(SUM('Разделы 3, 4, 5'!D23:D23),"=",0)</f>
        <v>0=0</v>
      </c>
      <c r="F2" s="129"/>
      <c r="G2" s="130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0" customHeight="1">
      <c r="A3" s="126">
        <f>IF((SUM('Разделы 3, 4, 5'!M23:M23)=0),"","Неверно!")</f>
      </c>
      <c r="B3" s="127" t="s">
        <v>420</v>
      </c>
      <c r="C3" s="128" t="s">
        <v>423</v>
      </c>
      <c r="D3" s="128" t="s">
        <v>422</v>
      </c>
      <c r="E3" s="128" t="str">
        <f>CONCATENATE(SUM('Разделы 3, 4, 5'!M23:M23),"=",0)</f>
        <v>0=0</v>
      </c>
      <c r="F3" s="129"/>
      <c r="G3" s="130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30" customHeight="1">
      <c r="A4" s="126">
        <f>IF((SUM('Разделы 3, 4, 5'!N23:N23)=0),"","Неверно!")</f>
      </c>
      <c r="B4" s="127" t="s">
        <v>420</v>
      </c>
      <c r="C4" s="128" t="s">
        <v>379</v>
      </c>
      <c r="D4" s="128" t="s">
        <v>422</v>
      </c>
      <c r="E4" s="128" t="str">
        <f>CONCATENATE(SUM('Разделы 3, 4, 5'!N23:N23),"=",0)</f>
        <v>0=0</v>
      </c>
      <c r="F4" s="129"/>
      <c r="G4" s="130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30" customHeight="1">
      <c r="A5" s="126">
        <f>IF((SUM('Разделы 3, 4, 5'!O23:O23)=0),"","Неверно!")</f>
      </c>
      <c r="B5" s="127" t="s">
        <v>420</v>
      </c>
      <c r="C5" s="128" t="s">
        <v>424</v>
      </c>
      <c r="D5" s="128" t="s">
        <v>422</v>
      </c>
      <c r="E5" s="128" t="str">
        <f>CONCATENATE(SUM('Разделы 3, 4, 5'!O23:O23),"=",0)</f>
        <v>0=0</v>
      </c>
      <c r="F5" s="129"/>
      <c r="G5" s="130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30" customHeight="1">
      <c r="A6" s="126">
        <f>IF((SUM('Разделы 3, 4, 5'!P23:P23)=0),"","Неверно!")</f>
      </c>
      <c r="B6" s="127" t="s">
        <v>420</v>
      </c>
      <c r="C6" s="128" t="s">
        <v>425</v>
      </c>
      <c r="D6" s="128" t="s">
        <v>422</v>
      </c>
      <c r="E6" s="128" t="str">
        <f>CONCATENATE(SUM('Разделы 3, 4, 5'!P23:P23),"=",0)</f>
        <v>0=0</v>
      </c>
      <c r="F6" s="129"/>
      <c r="G6" s="130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30" customHeight="1">
      <c r="A7" s="126">
        <f>IF((SUM('Разделы 3, 4, 5'!Q23:Q23)=0),"","Неверно!")</f>
      </c>
      <c r="B7" s="127" t="s">
        <v>420</v>
      </c>
      <c r="C7" s="128" t="s">
        <v>426</v>
      </c>
      <c r="D7" s="128" t="s">
        <v>422</v>
      </c>
      <c r="E7" s="128" t="str">
        <f>CONCATENATE(SUM('Разделы 3, 4, 5'!Q23:Q23),"=",0)</f>
        <v>0=0</v>
      </c>
      <c r="F7" s="129"/>
      <c r="G7" s="130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30" customHeight="1">
      <c r="A8" s="126">
        <f>IF((SUM('Разделы 3, 4, 5'!R23:R23)=0),"","Неверно!")</f>
      </c>
      <c r="B8" s="127" t="s">
        <v>420</v>
      </c>
      <c r="C8" s="128" t="s">
        <v>427</v>
      </c>
      <c r="D8" s="128" t="s">
        <v>422</v>
      </c>
      <c r="E8" s="128" t="str">
        <f>CONCATENATE(SUM('Разделы 3, 4, 5'!R23:R23),"=",0)</f>
        <v>0=0</v>
      </c>
      <c r="F8" s="129"/>
      <c r="G8" s="130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30" customHeight="1">
      <c r="A9" s="126">
        <f>IF((SUM('Разделы 3, 4, 5'!S23:S23)=0),"","Неверно!")</f>
      </c>
      <c r="B9" s="127" t="s">
        <v>420</v>
      </c>
      <c r="C9" s="128" t="s">
        <v>428</v>
      </c>
      <c r="D9" s="128" t="s">
        <v>422</v>
      </c>
      <c r="E9" s="128" t="str">
        <f>CONCATENATE(SUM('Разделы 3, 4, 5'!S23:S23),"=",0)</f>
        <v>0=0</v>
      </c>
      <c r="F9" s="129"/>
      <c r="G9" s="130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30" customHeight="1">
      <c r="A10" s="126">
        <f>IF((SUM('Разделы 3, 4, 5'!E23:E23)=0),"","Неверно!")</f>
      </c>
      <c r="B10" s="127" t="s">
        <v>420</v>
      </c>
      <c r="C10" s="128" t="s">
        <v>429</v>
      </c>
      <c r="D10" s="128" t="s">
        <v>422</v>
      </c>
      <c r="E10" s="128" t="str">
        <f>CONCATENATE(SUM('Разделы 3, 4, 5'!E23:E23),"=",0)</f>
        <v>0=0</v>
      </c>
      <c r="F10" s="129"/>
      <c r="G10" s="130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30" customHeight="1">
      <c r="A11" s="126">
        <f>IF((SUM('Разделы 3, 4, 5'!F23:F23)=0),"","Неверно!")</f>
      </c>
      <c r="B11" s="127" t="s">
        <v>420</v>
      </c>
      <c r="C11" s="128" t="s">
        <v>430</v>
      </c>
      <c r="D11" s="128" t="s">
        <v>422</v>
      </c>
      <c r="E11" s="128" t="str">
        <f>CONCATENATE(SUM('Разделы 3, 4, 5'!F23:F23),"=",0)</f>
        <v>0=0</v>
      </c>
      <c r="F11" s="129"/>
      <c r="G11" s="130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30" customHeight="1">
      <c r="A12" s="126">
        <f>IF((SUM('Разделы 3, 4, 5'!G23:G23)=0),"","Неверно!")</f>
      </c>
      <c r="B12" s="127" t="s">
        <v>420</v>
      </c>
      <c r="C12" s="128" t="s">
        <v>431</v>
      </c>
      <c r="D12" s="128" t="s">
        <v>422</v>
      </c>
      <c r="E12" s="128" t="str">
        <f>CONCATENATE(SUM('Разделы 3, 4, 5'!G23:G23),"=",0)</f>
        <v>0=0</v>
      </c>
      <c r="F12" s="129"/>
      <c r="G12" s="130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30" customHeight="1">
      <c r="A13" s="126">
        <f>IF((SUM('Разделы 3, 4, 5'!H23:H23)=0),"","Неверно!")</f>
      </c>
      <c r="B13" s="127" t="s">
        <v>420</v>
      </c>
      <c r="C13" s="128" t="s">
        <v>432</v>
      </c>
      <c r="D13" s="128" t="s">
        <v>422</v>
      </c>
      <c r="E13" s="128" t="str">
        <f>CONCATENATE(SUM('Разделы 3, 4, 5'!H23:H23),"=",0)</f>
        <v>0=0</v>
      </c>
      <c r="F13" s="129"/>
      <c r="G13" s="130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30" customHeight="1">
      <c r="A14" s="126">
        <f>IF((SUM('Разделы 3, 4, 5'!I23:I23)=0),"","Неверно!")</f>
      </c>
      <c r="B14" s="127" t="s">
        <v>420</v>
      </c>
      <c r="C14" s="128" t="s">
        <v>433</v>
      </c>
      <c r="D14" s="128" t="s">
        <v>422</v>
      </c>
      <c r="E14" s="128" t="str">
        <f>CONCATENATE(SUM('Разделы 3, 4, 5'!I23:I23),"=",0)</f>
        <v>0=0</v>
      </c>
      <c r="F14" s="129"/>
      <c r="G14" s="130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30" customHeight="1">
      <c r="A15" s="126">
        <f>IF((SUM('Разделы 3, 4, 5'!J23:J23)=0),"","Неверно!")</f>
      </c>
      <c r="B15" s="127" t="s">
        <v>420</v>
      </c>
      <c r="C15" s="128" t="s">
        <v>434</v>
      </c>
      <c r="D15" s="128" t="s">
        <v>422</v>
      </c>
      <c r="E15" s="128" t="str">
        <f>CONCATENATE(SUM('Разделы 3, 4, 5'!J23:J23),"=",0)</f>
        <v>0=0</v>
      </c>
      <c r="F15" s="129"/>
      <c r="G15" s="130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30" customHeight="1">
      <c r="A16" s="126">
        <f>IF((SUM('Разделы 3, 4, 5'!K23:K23)=0),"","Неверно!")</f>
      </c>
      <c r="B16" s="127" t="s">
        <v>420</v>
      </c>
      <c r="C16" s="128" t="s">
        <v>435</v>
      </c>
      <c r="D16" s="128" t="s">
        <v>422</v>
      </c>
      <c r="E16" s="128" t="str">
        <f>CONCATENATE(SUM('Разделы 3, 4, 5'!K23:K23),"=",0)</f>
        <v>0=0</v>
      </c>
      <c r="F16" s="129"/>
      <c r="G16" s="130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30" customHeight="1">
      <c r="A17" s="126">
        <f>IF((SUM('Разделы 3, 4, 5'!L23:L23)=0),"","Неверно!")</f>
      </c>
      <c r="B17" s="127" t="s">
        <v>420</v>
      </c>
      <c r="C17" s="128" t="s">
        <v>436</v>
      </c>
      <c r="D17" s="128" t="s">
        <v>422</v>
      </c>
      <c r="E17" s="128" t="str">
        <f>CONCATENATE(SUM('Разделы 3, 4, 5'!L23:L23),"=",0)</f>
        <v>0=0</v>
      </c>
      <c r="F17" s="129"/>
      <c r="G17" s="130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30" customHeight="1">
      <c r="A18" s="126">
        <f>IF((SUM('Разделы 3, 4, 5'!D24:D24)=0),"","Неверно!")</f>
      </c>
      <c r="B18" s="127" t="s">
        <v>420</v>
      </c>
      <c r="C18" s="128" t="s">
        <v>437</v>
      </c>
      <c r="D18" s="128" t="s">
        <v>422</v>
      </c>
      <c r="E18" s="128" t="str">
        <f>CONCATENATE(SUM('Разделы 3, 4, 5'!D24:D24),"=",0)</f>
        <v>0=0</v>
      </c>
      <c r="F18" s="129"/>
      <c r="G18" s="130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30" customHeight="1">
      <c r="A19" s="126">
        <f>IF((SUM('Разделы 3, 4, 5'!M24:M24)=0),"","Неверно!")</f>
      </c>
      <c r="B19" s="127" t="s">
        <v>420</v>
      </c>
      <c r="C19" s="128" t="s">
        <v>438</v>
      </c>
      <c r="D19" s="128" t="s">
        <v>422</v>
      </c>
      <c r="E19" s="128" t="str">
        <f>CONCATENATE(SUM('Разделы 3, 4, 5'!M24:M24),"=",0)</f>
        <v>0=0</v>
      </c>
      <c r="F19" s="129"/>
      <c r="G19" s="130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30" customHeight="1">
      <c r="A20" s="126">
        <f>IF((SUM('Разделы 3, 4, 5'!N24:N24)=0),"","Неверно!")</f>
      </c>
      <c r="B20" s="127" t="s">
        <v>420</v>
      </c>
      <c r="C20" s="128" t="s">
        <v>380</v>
      </c>
      <c r="D20" s="128" t="s">
        <v>422</v>
      </c>
      <c r="E20" s="128" t="str">
        <f>CONCATENATE(SUM('Разделы 3, 4, 5'!N24:N24),"=",0)</f>
        <v>0=0</v>
      </c>
      <c r="F20" s="129"/>
      <c r="G20" s="130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30" customHeight="1">
      <c r="A21" s="126">
        <f>IF((SUM('Разделы 3, 4, 5'!O24:O24)=0),"","Неверно!")</f>
      </c>
      <c r="B21" s="127" t="s">
        <v>420</v>
      </c>
      <c r="C21" s="128" t="s">
        <v>439</v>
      </c>
      <c r="D21" s="128" t="s">
        <v>422</v>
      </c>
      <c r="E21" s="128" t="str">
        <f>CONCATENATE(SUM('Разделы 3, 4, 5'!O24:O24),"=",0)</f>
        <v>0=0</v>
      </c>
      <c r="F21" s="129"/>
      <c r="G21" s="130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30" customHeight="1">
      <c r="A22" s="126">
        <f>IF((SUM('Разделы 3, 4, 5'!P24:P24)=0),"","Неверно!")</f>
      </c>
      <c r="B22" s="127" t="s">
        <v>420</v>
      </c>
      <c r="C22" s="128" t="s">
        <v>440</v>
      </c>
      <c r="D22" s="128" t="s">
        <v>422</v>
      </c>
      <c r="E22" s="128" t="str">
        <f>CONCATENATE(SUM('Разделы 3, 4, 5'!P24:P24),"=",0)</f>
        <v>0=0</v>
      </c>
      <c r="F22" s="129"/>
      <c r="G22" s="130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30" customHeight="1">
      <c r="A23" s="126">
        <f>IF((SUM('Разделы 3, 4, 5'!Q24:Q24)=0),"","Неверно!")</f>
      </c>
      <c r="B23" s="127" t="s">
        <v>420</v>
      </c>
      <c r="C23" s="128" t="s">
        <v>441</v>
      </c>
      <c r="D23" s="128" t="s">
        <v>422</v>
      </c>
      <c r="E23" s="128" t="str">
        <f>CONCATENATE(SUM('Разделы 3, 4, 5'!Q24:Q24),"=",0)</f>
        <v>0=0</v>
      </c>
      <c r="F23" s="129"/>
      <c r="G23" s="130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27.75" customHeight="1">
      <c r="A24" s="126">
        <f>IF((SUM('Разделы 3, 4, 5'!R24:R24)=0),"","Неверно!")</f>
      </c>
      <c r="B24" s="127" t="s">
        <v>420</v>
      </c>
      <c r="C24" s="128" t="s">
        <v>442</v>
      </c>
      <c r="D24" s="128" t="s">
        <v>422</v>
      </c>
      <c r="E24" s="128" t="str">
        <f>CONCATENATE(SUM('Разделы 3, 4, 5'!R24:R24),"=",0)</f>
        <v>0=0</v>
      </c>
      <c r="F24" s="129"/>
      <c r="G24" s="130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25.5">
      <c r="A25" s="126">
        <f>IF((SUM('Разделы 3, 4, 5'!S24:S24)=0),"","Неверно!")</f>
      </c>
      <c r="B25" s="127" t="s">
        <v>420</v>
      </c>
      <c r="C25" s="128" t="s">
        <v>443</v>
      </c>
      <c r="D25" s="128" t="s">
        <v>422</v>
      </c>
      <c r="E25" s="128" t="str">
        <f>CONCATENATE(SUM('Разделы 3, 4, 5'!S24:S24),"=",0)</f>
        <v>0=0</v>
      </c>
      <c r="F25" s="129"/>
      <c r="G25" s="130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25.5">
      <c r="A26" s="126">
        <f>IF((SUM('Разделы 3, 4, 5'!E24:E24)=0),"","Неверно!")</f>
      </c>
      <c r="B26" s="127" t="s">
        <v>420</v>
      </c>
      <c r="C26" s="128" t="s">
        <v>444</v>
      </c>
      <c r="D26" s="128" t="s">
        <v>422</v>
      </c>
      <c r="E26" s="128" t="str">
        <f>CONCATENATE(SUM('Разделы 3, 4, 5'!E24:E24),"=",0)</f>
        <v>0=0</v>
      </c>
      <c r="F26" s="129"/>
      <c r="G26" s="130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25.5">
      <c r="A27" s="126">
        <f>IF((SUM('Разделы 3, 4, 5'!F24:F24)=0),"","Неверно!")</f>
      </c>
      <c r="B27" s="127" t="s">
        <v>420</v>
      </c>
      <c r="C27" s="128" t="s">
        <v>445</v>
      </c>
      <c r="D27" s="128" t="s">
        <v>422</v>
      </c>
      <c r="E27" s="128" t="str">
        <f>CONCATENATE(SUM('Разделы 3, 4, 5'!F24:F24),"=",0)</f>
        <v>0=0</v>
      </c>
      <c r="F27" s="129"/>
      <c r="G27" s="130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25.5">
      <c r="A28" s="126">
        <f>IF((SUM('Разделы 3, 4, 5'!G24:G24)=0),"","Неверно!")</f>
      </c>
      <c r="B28" s="127" t="s">
        <v>420</v>
      </c>
      <c r="C28" s="128" t="s">
        <v>446</v>
      </c>
      <c r="D28" s="128" t="s">
        <v>422</v>
      </c>
      <c r="E28" s="128" t="str">
        <f>CONCATENATE(SUM('Разделы 3, 4, 5'!G24:G24),"=",0)</f>
        <v>0=0</v>
      </c>
      <c r="F28" s="129"/>
      <c r="G28" s="130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25.5">
      <c r="A29" s="126">
        <f>IF((SUM('Разделы 3, 4, 5'!H24:H24)=0),"","Неверно!")</f>
      </c>
      <c r="B29" s="127" t="s">
        <v>420</v>
      </c>
      <c r="C29" s="128" t="s">
        <v>447</v>
      </c>
      <c r="D29" s="128" t="s">
        <v>422</v>
      </c>
      <c r="E29" s="128" t="str">
        <f>CONCATENATE(SUM('Разделы 3, 4, 5'!H24:H24),"=",0)</f>
        <v>0=0</v>
      </c>
      <c r="F29" s="129"/>
      <c r="G29" s="130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25.5">
      <c r="A30" s="126">
        <f>IF((SUM('Разделы 3, 4, 5'!I24:I24)=0),"","Неверно!")</f>
      </c>
      <c r="B30" s="127" t="s">
        <v>420</v>
      </c>
      <c r="C30" s="128" t="s">
        <v>448</v>
      </c>
      <c r="D30" s="128" t="s">
        <v>422</v>
      </c>
      <c r="E30" s="128" t="str">
        <f>CONCATENATE(SUM('Разделы 3, 4, 5'!I24:I24),"=",0)</f>
        <v>0=0</v>
      </c>
      <c r="F30" s="129"/>
      <c r="G30" s="130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25.5">
      <c r="A31" s="126">
        <f>IF((SUM('Разделы 3, 4, 5'!J24:J24)=0),"","Неверно!")</f>
      </c>
      <c r="B31" s="127" t="s">
        <v>420</v>
      </c>
      <c r="C31" s="128" t="s">
        <v>449</v>
      </c>
      <c r="D31" s="128" t="s">
        <v>422</v>
      </c>
      <c r="E31" s="128" t="str">
        <f>CONCATENATE(SUM('Разделы 3, 4, 5'!J24:J24),"=",0)</f>
        <v>0=0</v>
      </c>
      <c r="F31" s="129"/>
      <c r="G31" s="130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25.5">
      <c r="A32" s="126">
        <f>IF((SUM('Разделы 3, 4, 5'!K24:K24)=0),"","Неверно!")</f>
      </c>
      <c r="B32" s="127" t="s">
        <v>420</v>
      </c>
      <c r="C32" s="128" t="s">
        <v>450</v>
      </c>
      <c r="D32" s="128" t="s">
        <v>422</v>
      </c>
      <c r="E32" s="128" t="str">
        <f>CONCATENATE(SUM('Разделы 3, 4, 5'!K24:K24),"=",0)</f>
        <v>0=0</v>
      </c>
      <c r="F32" s="129"/>
      <c r="G32" s="130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25.5">
      <c r="A33" s="126">
        <f>IF((SUM('Разделы 3, 4, 5'!L24:L24)=0),"","Неверно!")</f>
      </c>
      <c r="B33" s="127" t="s">
        <v>420</v>
      </c>
      <c r="C33" s="128" t="s">
        <v>451</v>
      </c>
      <c r="D33" s="128" t="s">
        <v>422</v>
      </c>
      <c r="E33" s="128" t="str">
        <f>CONCATENATE(SUM('Разделы 3, 4, 5'!L24:L24),"=",0)</f>
        <v>0=0</v>
      </c>
      <c r="F33" s="129"/>
      <c r="G33" s="130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</sheetData>
  <sheetProtection password="EC45" sheet="1"/>
  <autoFilter ref="A1:A33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4.140625" style="15" customWidth="1"/>
    <col min="2" max="2" width="8.00390625" style="12" customWidth="1"/>
    <col min="3" max="3" width="2.8515625" style="9" customWidth="1"/>
    <col min="4" max="4" width="41.7109375" style="9" bestFit="1" customWidth="1"/>
    <col min="5" max="5" width="5.57421875" style="9" bestFit="1" customWidth="1"/>
    <col min="6" max="16384" width="9.140625" style="9" customWidth="1"/>
  </cols>
  <sheetData>
    <row r="1" spans="1:5" ht="15.75">
      <c r="A1" s="104" t="s">
        <v>21</v>
      </c>
      <c r="B1" s="105" t="s">
        <v>17</v>
      </c>
      <c r="D1" s="106" t="s">
        <v>18</v>
      </c>
      <c r="E1" s="107" t="s">
        <v>17</v>
      </c>
    </row>
    <row r="2" spans="1:5" ht="15.75">
      <c r="A2" s="100" t="s">
        <v>44</v>
      </c>
      <c r="B2" s="26">
        <v>1</v>
      </c>
      <c r="D2" s="1">
        <v>6</v>
      </c>
      <c r="E2" s="10" t="s">
        <v>19</v>
      </c>
    </row>
    <row r="3" spans="1:5" ht="16.5" thickBot="1">
      <c r="A3" s="100" t="s">
        <v>118</v>
      </c>
      <c r="B3" s="26">
        <v>3</v>
      </c>
      <c r="D3" s="2">
        <v>12</v>
      </c>
      <c r="E3" s="11" t="s">
        <v>20</v>
      </c>
    </row>
    <row r="4" spans="1:2" ht="15.75">
      <c r="A4" s="100" t="s">
        <v>45</v>
      </c>
      <c r="B4" s="26">
        <v>15</v>
      </c>
    </row>
    <row r="5" spans="1:2" ht="15.75">
      <c r="A5" s="100" t="s">
        <v>46</v>
      </c>
      <c r="B5" s="26">
        <v>21</v>
      </c>
    </row>
    <row r="6" spans="1:2" ht="15.75">
      <c r="A6" s="100" t="s">
        <v>47</v>
      </c>
      <c r="B6" s="26">
        <v>31</v>
      </c>
    </row>
    <row r="7" spans="1:2" ht="15.75">
      <c r="A7" s="100" t="s">
        <v>48</v>
      </c>
      <c r="B7" s="26">
        <v>37</v>
      </c>
    </row>
    <row r="8" spans="1:2" ht="15.75">
      <c r="A8" s="100" t="s">
        <v>119</v>
      </c>
      <c r="B8" s="26">
        <v>43</v>
      </c>
    </row>
    <row r="9" spans="1:2" ht="15.75">
      <c r="A9" s="100" t="s">
        <v>50</v>
      </c>
      <c r="B9" s="26">
        <v>47</v>
      </c>
    </row>
    <row r="10" spans="1:2" ht="15.75">
      <c r="A10" s="100" t="s">
        <v>120</v>
      </c>
      <c r="B10" s="26">
        <v>55</v>
      </c>
    </row>
    <row r="11" spans="1:2" ht="15.75">
      <c r="A11" s="100" t="s">
        <v>49</v>
      </c>
      <c r="B11" s="26">
        <v>57</v>
      </c>
    </row>
    <row r="12" spans="1:2" ht="15.75">
      <c r="A12" s="100" t="s">
        <v>51</v>
      </c>
      <c r="B12" s="26">
        <v>63</v>
      </c>
    </row>
    <row r="13" spans="1:2" ht="15.75">
      <c r="A13" s="100" t="s">
        <v>52</v>
      </c>
      <c r="B13" s="26">
        <v>85</v>
      </c>
    </row>
    <row r="14" spans="1:2" ht="15.75">
      <c r="A14" s="100" t="s">
        <v>53</v>
      </c>
      <c r="B14" s="26">
        <v>87</v>
      </c>
    </row>
    <row r="15" spans="1:2" ht="15.75">
      <c r="A15" s="100" t="s">
        <v>54</v>
      </c>
      <c r="B15" s="26">
        <v>141</v>
      </c>
    </row>
    <row r="16" spans="1:2" ht="15.75">
      <c r="A16" s="100" t="s">
        <v>55</v>
      </c>
      <c r="B16" s="26">
        <v>147</v>
      </c>
    </row>
    <row r="17" spans="1:2" ht="15.75">
      <c r="A17" s="100" t="s">
        <v>56</v>
      </c>
      <c r="B17" s="26">
        <v>127</v>
      </c>
    </row>
    <row r="18" spans="1:2" ht="15" customHeight="1">
      <c r="A18" s="100" t="s">
        <v>57</v>
      </c>
      <c r="B18" s="26">
        <v>133</v>
      </c>
    </row>
    <row r="19" spans="1:2" ht="15.75">
      <c r="A19" s="100" t="s">
        <v>121</v>
      </c>
      <c r="B19" s="26">
        <v>153</v>
      </c>
    </row>
    <row r="20" spans="1:2" ht="15.75">
      <c r="A20" s="100" t="s">
        <v>58</v>
      </c>
      <c r="B20" s="26">
        <v>159</v>
      </c>
    </row>
    <row r="21" spans="1:2" ht="15.75">
      <c r="A21" s="100" t="s">
        <v>187</v>
      </c>
      <c r="B21" s="26">
        <v>171</v>
      </c>
    </row>
    <row r="22" spans="1:2" ht="15.75">
      <c r="A22" s="100" t="s">
        <v>122</v>
      </c>
      <c r="B22" s="26">
        <v>165</v>
      </c>
    </row>
    <row r="23" spans="1:2" ht="15.75">
      <c r="A23" s="100" t="s">
        <v>59</v>
      </c>
      <c r="B23" s="26">
        <v>5</v>
      </c>
    </row>
    <row r="24" spans="1:2" ht="15.75">
      <c r="A24" s="100" t="s">
        <v>99</v>
      </c>
      <c r="B24" s="26">
        <v>167</v>
      </c>
    </row>
    <row r="25" spans="1:2" ht="15.75">
      <c r="A25" s="100" t="s">
        <v>98</v>
      </c>
      <c r="B25" s="26">
        <v>51</v>
      </c>
    </row>
    <row r="26" spans="1:2" ht="15.75">
      <c r="A26" s="100" t="s">
        <v>60</v>
      </c>
      <c r="B26" s="26">
        <v>67</v>
      </c>
    </row>
    <row r="27" spans="1:2" ht="15.75">
      <c r="A27" s="100" t="s">
        <v>61</v>
      </c>
      <c r="B27" s="26">
        <v>69</v>
      </c>
    </row>
    <row r="28" spans="1:2" ht="15.75">
      <c r="A28" s="100" t="s">
        <v>87</v>
      </c>
      <c r="B28" s="26">
        <v>109</v>
      </c>
    </row>
    <row r="29" spans="1:2" ht="15.75">
      <c r="A29" s="100" t="s">
        <v>62</v>
      </c>
      <c r="B29" s="26">
        <v>113</v>
      </c>
    </row>
    <row r="30" spans="1:2" ht="15.75">
      <c r="A30" s="100" t="s">
        <v>63</v>
      </c>
      <c r="B30" s="26">
        <v>137</v>
      </c>
    </row>
    <row r="31" spans="1:2" ht="15.75">
      <c r="A31" s="100" t="s">
        <v>64</v>
      </c>
      <c r="B31" s="26">
        <v>157</v>
      </c>
    </row>
    <row r="32" spans="1:2" ht="15.75">
      <c r="A32" s="100" t="s">
        <v>123</v>
      </c>
      <c r="B32" s="26">
        <v>7</v>
      </c>
    </row>
    <row r="33" spans="1:2" ht="15.75">
      <c r="A33" s="100" t="s">
        <v>124</v>
      </c>
      <c r="B33" s="26">
        <v>9</v>
      </c>
    </row>
    <row r="34" spans="1:2" ht="15.75">
      <c r="A34" s="100" t="s">
        <v>125</v>
      </c>
      <c r="B34" s="26">
        <v>13</v>
      </c>
    </row>
    <row r="35" spans="1:2" ht="15.75">
      <c r="A35" s="100" t="s">
        <v>126</v>
      </c>
      <c r="B35" s="26">
        <v>17</v>
      </c>
    </row>
    <row r="36" spans="1:2" ht="15.75">
      <c r="A36" s="100" t="s">
        <v>127</v>
      </c>
      <c r="B36" s="26">
        <v>19</v>
      </c>
    </row>
    <row r="37" spans="1:2" ht="15.75">
      <c r="A37" s="100" t="s">
        <v>128</v>
      </c>
      <c r="B37" s="26">
        <v>23</v>
      </c>
    </row>
    <row r="38" spans="1:2" ht="15.75">
      <c r="A38" s="100" t="s">
        <v>129</v>
      </c>
      <c r="B38" s="26">
        <v>27</v>
      </c>
    </row>
    <row r="39" spans="1:2" ht="15.75">
      <c r="A39" s="100" t="s">
        <v>130</v>
      </c>
      <c r="B39" s="26">
        <v>25</v>
      </c>
    </row>
    <row r="40" spans="1:2" ht="15.75">
      <c r="A40" s="100" t="s">
        <v>131</v>
      </c>
      <c r="B40" s="26">
        <v>29</v>
      </c>
    </row>
    <row r="41" spans="1:2" ht="15.75">
      <c r="A41" s="100" t="s">
        <v>132</v>
      </c>
      <c r="B41" s="26">
        <v>35</v>
      </c>
    </row>
    <row r="42" spans="1:2" ht="15.75">
      <c r="A42" s="100" t="s">
        <v>133</v>
      </c>
      <c r="B42" s="26">
        <v>39</v>
      </c>
    </row>
    <row r="43" spans="1:2" ht="15.75">
      <c r="A43" s="100" t="s">
        <v>134</v>
      </c>
      <c r="B43" s="26">
        <v>49</v>
      </c>
    </row>
    <row r="44" spans="1:2" ht="15.75">
      <c r="A44" s="100" t="s">
        <v>135</v>
      </c>
      <c r="B44" s="26">
        <v>45</v>
      </c>
    </row>
    <row r="45" spans="1:2" ht="15.75">
      <c r="A45" s="100" t="s">
        <v>136</v>
      </c>
      <c r="B45" s="26">
        <v>59</v>
      </c>
    </row>
    <row r="46" spans="1:2" ht="15.75">
      <c r="A46" s="100" t="s">
        <v>137</v>
      </c>
      <c r="B46" s="26">
        <v>61</v>
      </c>
    </row>
    <row r="47" spans="1:2" ht="15.75">
      <c r="A47" s="100" t="s">
        <v>138</v>
      </c>
      <c r="B47" s="26">
        <v>65</v>
      </c>
    </row>
    <row r="48" spans="1:2" ht="15.75">
      <c r="A48" s="100" t="s">
        <v>139</v>
      </c>
      <c r="B48" s="26">
        <v>75</v>
      </c>
    </row>
    <row r="49" spans="1:2" ht="15.75">
      <c r="A49" s="100" t="s">
        <v>140</v>
      </c>
      <c r="B49" s="26">
        <v>77</v>
      </c>
    </row>
    <row r="50" spans="1:2" ht="15.75">
      <c r="A50" s="100" t="s">
        <v>141</v>
      </c>
      <c r="B50" s="26">
        <v>79</v>
      </c>
    </row>
    <row r="51" spans="1:2" ht="15.75">
      <c r="A51" s="100" t="s">
        <v>142</v>
      </c>
      <c r="B51" s="26">
        <v>81</v>
      </c>
    </row>
    <row r="52" spans="1:2" ht="15.75">
      <c r="A52" s="100" t="s">
        <v>143</v>
      </c>
      <c r="B52" s="26">
        <v>83</v>
      </c>
    </row>
    <row r="53" spans="1:2" ht="15.75">
      <c r="A53" s="100" t="s">
        <v>144</v>
      </c>
      <c r="B53" s="26">
        <v>91</v>
      </c>
    </row>
    <row r="54" spans="1:2" ht="15.75">
      <c r="A54" s="100" t="s">
        <v>145</v>
      </c>
      <c r="B54" s="26">
        <v>93</v>
      </c>
    </row>
    <row r="55" spans="1:2" ht="15.75">
      <c r="A55" s="100" t="s">
        <v>146</v>
      </c>
      <c r="B55" s="26">
        <v>95</v>
      </c>
    </row>
    <row r="56" spans="1:2" ht="15.75">
      <c r="A56" s="100" t="s">
        <v>147</v>
      </c>
      <c r="B56" s="26">
        <v>97</v>
      </c>
    </row>
    <row r="57" spans="1:2" ht="15.75">
      <c r="A57" s="100" t="s">
        <v>148</v>
      </c>
      <c r="B57" s="26">
        <v>99</v>
      </c>
    </row>
    <row r="58" spans="1:2" ht="15.75">
      <c r="A58" s="100" t="s">
        <v>149</v>
      </c>
      <c r="B58" s="26">
        <v>101</v>
      </c>
    </row>
    <row r="59" spans="1:2" ht="15.75">
      <c r="A59" s="100" t="s">
        <v>150</v>
      </c>
      <c r="B59" s="26">
        <v>103</v>
      </c>
    </row>
    <row r="60" spans="1:2" ht="15.75">
      <c r="A60" s="100" t="s">
        <v>151</v>
      </c>
      <c r="B60" s="26">
        <v>105</v>
      </c>
    </row>
    <row r="61" spans="1:2" ht="15.75">
      <c r="A61" s="100" t="s">
        <v>152</v>
      </c>
      <c r="B61" s="26">
        <v>107</v>
      </c>
    </row>
    <row r="62" spans="1:2" ht="15.75">
      <c r="A62" s="100" t="s">
        <v>153</v>
      </c>
      <c r="B62" s="26">
        <v>115</v>
      </c>
    </row>
    <row r="63" spans="1:2" ht="15.75">
      <c r="A63" s="100" t="s">
        <v>154</v>
      </c>
      <c r="B63" s="26">
        <v>117</v>
      </c>
    </row>
    <row r="64" spans="1:2" ht="15.75">
      <c r="A64" s="100" t="s">
        <v>155</v>
      </c>
      <c r="B64" s="26">
        <v>119</v>
      </c>
    </row>
    <row r="65" spans="1:2" ht="15.75">
      <c r="A65" s="100" t="s">
        <v>156</v>
      </c>
      <c r="B65" s="26">
        <v>121</v>
      </c>
    </row>
    <row r="66" spans="1:2" ht="15.75">
      <c r="A66" s="100" t="s">
        <v>157</v>
      </c>
      <c r="B66" s="26">
        <v>125</v>
      </c>
    </row>
    <row r="67" spans="1:2" ht="15.75">
      <c r="A67" s="100" t="s">
        <v>158</v>
      </c>
      <c r="B67" s="26">
        <v>129</v>
      </c>
    </row>
    <row r="68" spans="1:2" ht="15.75">
      <c r="A68" s="100" t="s">
        <v>159</v>
      </c>
      <c r="B68" s="26">
        <v>131</v>
      </c>
    </row>
    <row r="69" spans="1:2" ht="15.75">
      <c r="A69" s="100" t="s">
        <v>160</v>
      </c>
      <c r="B69" s="26">
        <v>135</v>
      </c>
    </row>
    <row r="70" spans="1:2" ht="15.75">
      <c r="A70" s="100" t="s">
        <v>161</v>
      </c>
      <c r="B70" s="26">
        <v>139</v>
      </c>
    </row>
    <row r="71" spans="1:2" ht="15.75">
      <c r="A71" s="100" t="s">
        <v>162</v>
      </c>
      <c r="B71" s="26">
        <v>143</v>
      </c>
    </row>
    <row r="72" spans="1:2" ht="15.75">
      <c r="A72" s="100" t="s">
        <v>163</v>
      </c>
      <c r="B72" s="26">
        <v>145</v>
      </c>
    </row>
    <row r="73" spans="1:2" ht="15.75">
      <c r="A73" s="100" t="s">
        <v>164</v>
      </c>
      <c r="B73" s="26">
        <v>149</v>
      </c>
    </row>
    <row r="74" spans="1:2" ht="15.75">
      <c r="A74" s="100" t="s">
        <v>165</v>
      </c>
      <c r="B74" s="26">
        <v>151</v>
      </c>
    </row>
    <row r="75" spans="1:2" ht="15.75">
      <c r="A75" s="100" t="s">
        <v>166</v>
      </c>
      <c r="B75" s="26">
        <v>155</v>
      </c>
    </row>
    <row r="76" spans="1:2" ht="15.75">
      <c r="A76" s="100" t="s">
        <v>167</v>
      </c>
      <c r="B76" s="26">
        <v>163</v>
      </c>
    </row>
    <row r="77" spans="1:2" ht="15.75">
      <c r="A77" s="100" t="s">
        <v>168</v>
      </c>
      <c r="B77" s="26">
        <v>177</v>
      </c>
    </row>
    <row r="78" spans="1:2" ht="15.75">
      <c r="A78" s="100" t="s">
        <v>169</v>
      </c>
      <c r="B78" s="26">
        <v>89</v>
      </c>
    </row>
    <row r="79" spans="1:2" ht="15.75">
      <c r="A79" s="100" t="s">
        <v>170</v>
      </c>
      <c r="B79" s="26">
        <v>123</v>
      </c>
    </row>
    <row r="80" spans="1:2" ht="15.75">
      <c r="A80" s="100" t="s">
        <v>65</v>
      </c>
      <c r="B80" s="26">
        <v>33</v>
      </c>
    </row>
    <row r="81" spans="1:2" ht="15.75">
      <c r="A81" s="100" t="s">
        <v>66</v>
      </c>
      <c r="B81" s="26">
        <v>11</v>
      </c>
    </row>
    <row r="82" spans="1:2" ht="15.75">
      <c r="A82" s="100" t="s">
        <v>67</v>
      </c>
      <c r="B82" s="26">
        <v>161</v>
      </c>
    </row>
    <row r="83" spans="1:2" ht="15.75">
      <c r="A83" s="100" t="s">
        <v>68</v>
      </c>
      <c r="B83" s="26">
        <v>173</v>
      </c>
    </row>
    <row r="84" spans="1:2" ht="15.75">
      <c r="A84" s="100" t="s">
        <v>69</v>
      </c>
      <c r="B84" s="26">
        <v>175</v>
      </c>
    </row>
    <row r="85" spans="1:2" ht="15.75">
      <c r="A85" s="100" t="s">
        <v>194</v>
      </c>
      <c r="B85" s="26">
        <v>197</v>
      </c>
    </row>
    <row r="86" spans="1:2" ht="15.75">
      <c r="A86" s="100" t="s">
        <v>195</v>
      </c>
      <c r="B86" s="26">
        <v>199</v>
      </c>
    </row>
    <row r="87" spans="1:2" ht="32.25" thickBot="1">
      <c r="A87" s="27" t="s">
        <v>12</v>
      </c>
      <c r="B87" s="28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2014-11-17T08:51:08Z</cp:lastPrinted>
  <dcterms:created xsi:type="dcterms:W3CDTF">2004-03-24T19:37:04Z</dcterms:created>
  <dcterms:modified xsi:type="dcterms:W3CDTF">2015-07-07T04:59:23Z</dcterms:modified>
  <cp:category/>
  <cp:version/>
  <cp:contentType/>
  <cp:contentStatus/>
</cp:coreProperties>
</file>